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520D62B\Public\個人フォルダ\花田\HPデータ\HPデータ用\26HPデータ\HP更新６月\情報公開\"/>
    </mc:Choice>
  </mc:AlternateContent>
  <xr:revisionPtr revIDLastSave="0" documentId="13_ncr:1_{C642BAA0-92CB-4B1E-A391-A070F11BE843}" xr6:coauthVersionLast="47" xr6:coauthVersionMax="47" xr10:uidLastSave="{00000000-0000-0000-0000-000000000000}"/>
  <bookViews>
    <workbookView xWindow="-108" yWindow="-108" windowWidth="23256" windowHeight="12456" xr2:uid="{00000000-000D-0000-FFFF-FFFF00000000}"/>
  </bookViews>
  <sheets>
    <sheet name="貸借対照表" sheetId="1" r:id="rId1"/>
    <sheet name="貸借対照表内訳表" sheetId="2" r:id="rId2"/>
    <sheet name="正味財産増減計算書" sheetId="4" r:id="rId3"/>
    <sheet name="正味財産増減計算書内訳表" sheetId="5" r:id="rId4"/>
    <sheet name="付属明細書" sheetId="7" r:id="rId5"/>
    <sheet name="財産目録" sheetId="6" r:id="rId6"/>
  </sheets>
  <definedNames>
    <definedName name="_xlnm.Print_Titles" localSheetId="2">正味財産増減計算書!$5:$5</definedName>
    <definedName name="_xlnm.Print_Titles" localSheetId="3">正味財産増減計算書内訳表!$5:$6</definedName>
    <definedName name="_xlnm.Print_Titles" localSheetId="0">貸借対照表!$1:$5</definedName>
    <definedName name="_xlnm.Print_Titles" localSheetId="1">貸借対照表内訳表!$1:$5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6" l="1"/>
  <c r="G74" i="6"/>
  <c r="G72" i="6"/>
  <c r="G67" i="6"/>
  <c r="G65" i="6"/>
  <c r="G71" i="6"/>
  <c r="G70" i="6"/>
  <c r="G69" i="6"/>
  <c r="G64" i="6"/>
  <c r="G86" i="6" l="1"/>
  <c r="G27" i="6"/>
  <c r="G25" i="6"/>
  <c r="G10" i="6" l="1"/>
  <c r="E8" i="7" l="1"/>
  <c r="F8" i="7"/>
  <c r="I46" i="5"/>
  <c r="I12" i="1"/>
  <c r="C8" i="2"/>
  <c r="H47" i="4"/>
  <c r="F17" i="4"/>
  <c r="H17" i="4" s="1"/>
  <c r="H18" i="4"/>
  <c r="H19" i="4"/>
  <c r="I19" i="5"/>
  <c r="I20" i="5"/>
  <c r="I22" i="5"/>
  <c r="G18" i="5"/>
  <c r="F18" i="5"/>
  <c r="I18" i="5" s="1"/>
  <c r="G33" i="6" l="1"/>
  <c r="C41" i="1" l="1"/>
  <c r="F44" i="4"/>
  <c r="G35" i="6" l="1"/>
  <c r="G77" i="6"/>
  <c r="G75" i="6"/>
  <c r="F111" i="4"/>
  <c r="H111" i="4" s="1"/>
  <c r="H112" i="4"/>
  <c r="I114" i="5"/>
  <c r="I113" i="5" s="1"/>
  <c r="H113" i="5"/>
  <c r="G113" i="5"/>
  <c r="F113" i="5"/>
  <c r="O32" i="2"/>
  <c r="C45" i="2"/>
  <c r="G87" i="6" l="1"/>
  <c r="F113" i="4"/>
  <c r="G29" i="6"/>
  <c r="H70" i="4"/>
  <c r="I69" i="5"/>
  <c r="F11" i="7" l="1"/>
  <c r="E11" i="7"/>
  <c r="H110" i="4"/>
  <c r="H109" i="4"/>
  <c r="H72" i="4"/>
  <c r="H50" i="4"/>
  <c r="F37" i="4"/>
  <c r="H37" i="4" s="1"/>
  <c r="H38" i="4"/>
  <c r="I112" i="5" l="1"/>
  <c r="I111" i="5" s="1"/>
  <c r="G111" i="5"/>
  <c r="G115" i="5" s="1"/>
  <c r="H111" i="5"/>
  <c r="H115" i="5" s="1"/>
  <c r="F111" i="5"/>
  <c r="F107" i="5"/>
  <c r="I107" i="5" s="1"/>
  <c r="I108" i="5"/>
  <c r="F115" i="5" l="1"/>
  <c r="I115" i="5" s="1"/>
  <c r="I49" i="5"/>
  <c r="G93" i="6" l="1"/>
  <c r="G45" i="6"/>
  <c r="C36" i="1"/>
  <c r="I35" i="1"/>
  <c r="C18" i="1"/>
  <c r="O39" i="2"/>
  <c r="I20" i="2"/>
  <c r="C40" i="2"/>
  <c r="C20" i="2"/>
  <c r="O20" i="2" l="1"/>
  <c r="G15" i="6"/>
  <c r="F105" i="4"/>
  <c r="F103" i="4"/>
  <c r="F74" i="4"/>
  <c r="H28" i="4"/>
  <c r="H29" i="4"/>
  <c r="F27" i="4"/>
  <c r="H27" i="4" s="1"/>
  <c r="F24" i="4"/>
  <c r="F20" i="4"/>
  <c r="F13" i="4"/>
  <c r="F39" i="4"/>
  <c r="F30" i="4"/>
  <c r="F35" i="4"/>
  <c r="F33" i="4"/>
  <c r="F11" i="4"/>
  <c r="F9" i="4"/>
  <c r="I29" i="5"/>
  <c r="I30" i="5"/>
  <c r="I27" i="5"/>
  <c r="G28" i="5"/>
  <c r="F28" i="5"/>
  <c r="I106" i="5"/>
  <c r="F105" i="5"/>
  <c r="F42" i="4" l="1"/>
  <c r="H42" i="4" s="1"/>
  <c r="F107" i="4"/>
  <c r="F114" i="4" s="1"/>
  <c r="I28" i="5"/>
  <c r="F94" i="4"/>
  <c r="C42" i="1"/>
  <c r="F95" i="4" l="1"/>
  <c r="F100" i="4" s="1"/>
  <c r="F115" i="4" s="1"/>
  <c r="O8" i="2" l="1"/>
  <c r="O9" i="2"/>
  <c r="O10" i="2"/>
  <c r="O11" i="2"/>
  <c r="O12" i="2"/>
  <c r="O13" i="2"/>
  <c r="C14" i="2"/>
  <c r="I14" i="2"/>
  <c r="L14" i="2"/>
  <c r="O17" i="2"/>
  <c r="O18" i="2"/>
  <c r="O19" i="2"/>
  <c r="O22" i="2"/>
  <c r="O23" i="2"/>
  <c r="O24" i="2"/>
  <c r="O25" i="2"/>
  <c r="C26" i="2"/>
  <c r="C27" i="2" s="1"/>
  <c r="I26" i="2"/>
  <c r="L26" i="2"/>
  <c r="L27" i="2" s="1"/>
  <c r="O31" i="2"/>
  <c r="O33" i="2"/>
  <c r="O34" i="2"/>
  <c r="O35" i="2"/>
  <c r="C36" i="2"/>
  <c r="I36" i="2"/>
  <c r="L36" i="2"/>
  <c r="O38" i="2"/>
  <c r="I40" i="2"/>
  <c r="L40" i="2"/>
  <c r="O44" i="2"/>
  <c r="O45" i="2"/>
  <c r="L41" i="2" l="1"/>
  <c r="L47" i="2" s="1"/>
  <c r="I41" i="2"/>
  <c r="O36" i="2"/>
  <c r="O40" i="2"/>
  <c r="C41" i="2"/>
  <c r="O26" i="2"/>
  <c r="C28" i="2"/>
  <c r="O14" i="2"/>
  <c r="L28" i="2"/>
  <c r="I27" i="2"/>
  <c r="I28" i="2" s="1"/>
  <c r="I46" i="2" l="1"/>
  <c r="C46" i="2"/>
  <c r="C43" i="2" s="1"/>
  <c r="O27" i="2"/>
  <c r="O41" i="2"/>
  <c r="O28" i="2"/>
  <c r="I47" i="2" l="1"/>
  <c r="I43" i="2"/>
  <c r="O43" i="2" s="1"/>
  <c r="O46" i="2"/>
  <c r="C47" i="2"/>
  <c r="H109" i="5"/>
  <c r="O47" i="2" l="1"/>
  <c r="I89" i="5"/>
  <c r="F117" i="4" l="1"/>
  <c r="F126" i="4" s="1"/>
  <c r="H126" i="4" s="1"/>
  <c r="H74" i="4"/>
  <c r="H89" i="4"/>
  <c r="H44" i="4"/>
  <c r="H10" i="4"/>
  <c r="H11" i="4"/>
  <c r="H12" i="4"/>
  <c r="H13" i="4"/>
  <c r="H14" i="4"/>
  <c r="H15" i="4"/>
  <c r="H16" i="4"/>
  <c r="H20" i="4"/>
  <c r="H21" i="4"/>
  <c r="H22" i="4"/>
  <c r="H23" i="4"/>
  <c r="H24" i="4"/>
  <c r="H25" i="4"/>
  <c r="H26" i="4"/>
  <c r="H35" i="4"/>
  <c r="H36" i="4"/>
  <c r="H33" i="4"/>
  <c r="H34" i="4"/>
  <c r="H30" i="4"/>
  <c r="H31" i="4"/>
  <c r="H32" i="4"/>
  <c r="H39" i="4"/>
  <c r="H40" i="4"/>
  <c r="H41" i="4"/>
  <c r="H45" i="4"/>
  <c r="H46" i="4"/>
  <c r="H48" i="4"/>
  <c r="H49" i="4"/>
  <c r="H51" i="4"/>
  <c r="H52" i="4"/>
  <c r="H53" i="4"/>
  <c r="H60" i="4"/>
  <c r="H54" i="4"/>
  <c r="H55" i="4"/>
  <c r="H56" i="4"/>
  <c r="H57" i="4"/>
  <c r="H58" i="4"/>
  <c r="H59" i="4"/>
  <c r="H61" i="4"/>
  <c r="H62" i="4"/>
  <c r="H63" i="4"/>
  <c r="H64" i="4"/>
  <c r="H65" i="4"/>
  <c r="H66" i="4"/>
  <c r="H67" i="4"/>
  <c r="H68" i="4"/>
  <c r="H69" i="4"/>
  <c r="H71" i="4"/>
  <c r="H73" i="4"/>
  <c r="H75" i="4"/>
  <c r="H76" i="4"/>
  <c r="H77" i="4"/>
  <c r="H78" i="4"/>
  <c r="H79" i="4"/>
  <c r="H80" i="4"/>
  <c r="H81" i="4"/>
  <c r="H82" i="4"/>
  <c r="H83" i="4"/>
  <c r="H84" i="4"/>
  <c r="H85" i="4"/>
  <c r="H86" i="4"/>
  <c r="H87" i="4"/>
  <c r="H88" i="4"/>
  <c r="H90" i="4"/>
  <c r="H91" i="4"/>
  <c r="H92" i="4"/>
  <c r="H93" i="4"/>
  <c r="H94" i="4"/>
  <c r="H95" i="4"/>
  <c r="H96" i="4"/>
  <c r="H97" i="4"/>
  <c r="H98" i="4"/>
  <c r="H99" i="4"/>
  <c r="H100" i="4"/>
  <c r="H103" i="4"/>
  <c r="H104" i="4"/>
  <c r="H105" i="4"/>
  <c r="H106" i="4"/>
  <c r="H107" i="4"/>
  <c r="H113" i="4"/>
  <c r="H114" i="4"/>
  <c r="H115" i="4"/>
  <c r="H116" i="4"/>
  <c r="H118" i="4"/>
  <c r="H119" i="4"/>
  <c r="H120" i="4"/>
  <c r="H121" i="4"/>
  <c r="H122" i="4"/>
  <c r="H123" i="4"/>
  <c r="H124" i="4"/>
  <c r="H125" i="4"/>
  <c r="H9" i="4"/>
  <c r="I30" i="1"/>
  <c r="H117" i="4" l="1"/>
  <c r="G20" i="7" l="1"/>
  <c r="G19" i="7"/>
  <c r="G10" i="7"/>
  <c r="G9" i="7"/>
  <c r="G8" i="7"/>
  <c r="G11" i="7" l="1"/>
  <c r="G91" i="6"/>
  <c r="G94" i="6" s="1"/>
  <c r="G53" i="6"/>
  <c r="G31" i="6"/>
  <c r="G36" i="6" l="1"/>
  <c r="G54" i="6"/>
  <c r="G95" i="6"/>
  <c r="G55" i="6" l="1"/>
  <c r="G96" i="6" s="1"/>
  <c r="I118" i="5"/>
  <c r="G105" i="5"/>
  <c r="F109" i="5"/>
  <c r="I101" i="5"/>
  <c r="I100" i="5"/>
  <c r="I99" i="5"/>
  <c r="I98" i="5"/>
  <c r="H97" i="5"/>
  <c r="I95" i="5"/>
  <c r="I94" i="5"/>
  <c r="I93" i="5"/>
  <c r="I92" i="5"/>
  <c r="I91" i="5"/>
  <c r="I90" i="5"/>
  <c r="I88" i="5"/>
  <c r="I87" i="5"/>
  <c r="I86" i="5"/>
  <c r="I85" i="5"/>
  <c r="I84" i="5"/>
  <c r="I83" i="5"/>
  <c r="I82" i="5"/>
  <c r="I81" i="5"/>
  <c r="I80" i="5"/>
  <c r="I79" i="5"/>
  <c r="I78" i="5"/>
  <c r="I77" i="5"/>
  <c r="I76" i="5"/>
  <c r="I75" i="5"/>
  <c r="G74" i="5"/>
  <c r="I74" i="5" s="1"/>
  <c r="I73" i="5"/>
  <c r="I72" i="5"/>
  <c r="I71" i="5"/>
  <c r="I70" i="5"/>
  <c r="I68" i="5"/>
  <c r="I67" i="5"/>
  <c r="I66" i="5"/>
  <c r="I65" i="5"/>
  <c r="I64" i="5"/>
  <c r="I63" i="5"/>
  <c r="I62" i="5"/>
  <c r="I61" i="5"/>
  <c r="I60" i="5"/>
  <c r="I59" i="5"/>
  <c r="I58" i="5"/>
  <c r="I57" i="5"/>
  <c r="I56" i="5"/>
  <c r="I55" i="5"/>
  <c r="I54" i="5"/>
  <c r="I53" i="5"/>
  <c r="I52" i="5"/>
  <c r="I51" i="5"/>
  <c r="I50" i="5"/>
  <c r="I48" i="5"/>
  <c r="I47" i="5"/>
  <c r="I45" i="5"/>
  <c r="I44" i="5"/>
  <c r="F43" i="5"/>
  <c r="F96" i="5" s="1"/>
  <c r="I40" i="5"/>
  <c r="I39" i="5"/>
  <c r="G38" i="5"/>
  <c r="F38" i="5"/>
  <c r="I37" i="5"/>
  <c r="G36" i="5"/>
  <c r="F36" i="5"/>
  <c r="I35" i="5"/>
  <c r="G34" i="5"/>
  <c r="F34" i="5"/>
  <c r="I33" i="5"/>
  <c r="I32" i="5"/>
  <c r="G31" i="5"/>
  <c r="F31" i="5"/>
  <c r="I26" i="5"/>
  <c r="G25" i="5"/>
  <c r="F25" i="5"/>
  <c r="I25" i="5" s="1"/>
  <c r="I24" i="5"/>
  <c r="I23" i="5"/>
  <c r="G21" i="5"/>
  <c r="F21" i="5"/>
  <c r="I17" i="5"/>
  <c r="I16" i="5"/>
  <c r="I15" i="5"/>
  <c r="G14" i="5"/>
  <c r="F14" i="5"/>
  <c r="I13" i="5"/>
  <c r="G12" i="5"/>
  <c r="F12" i="5"/>
  <c r="I11" i="5"/>
  <c r="G10" i="5"/>
  <c r="G41" i="5" s="1"/>
  <c r="F10" i="5"/>
  <c r="I21" i="5" l="1"/>
  <c r="F41" i="5"/>
  <c r="I34" i="5"/>
  <c r="I31" i="5"/>
  <c r="G109" i="5"/>
  <c r="I105" i="5"/>
  <c r="I38" i="5"/>
  <c r="F116" i="5"/>
  <c r="I10" i="5"/>
  <c r="I12" i="5"/>
  <c r="I36" i="5"/>
  <c r="G96" i="5"/>
  <c r="I96" i="5" s="1"/>
  <c r="I14" i="5"/>
  <c r="I43" i="5"/>
  <c r="G97" i="5" l="1"/>
  <c r="G102" i="5" s="1"/>
  <c r="F97" i="5"/>
  <c r="F102" i="5" s="1"/>
  <c r="I41" i="5"/>
  <c r="I97" i="5" s="1"/>
  <c r="I109" i="5"/>
  <c r="G116" i="5"/>
  <c r="I42" i="1"/>
  <c r="I41" i="1"/>
  <c r="I40" i="1"/>
  <c r="I39" i="1"/>
  <c r="I36" i="1"/>
  <c r="I34" i="1"/>
  <c r="C32" i="1"/>
  <c r="C37" i="1" s="1"/>
  <c r="I31" i="1"/>
  <c r="I29" i="1"/>
  <c r="C24" i="1"/>
  <c r="I24" i="1" s="1"/>
  <c r="I23" i="1"/>
  <c r="I22" i="1"/>
  <c r="I21" i="1"/>
  <c r="I20" i="1"/>
  <c r="I18" i="1"/>
  <c r="I17" i="1"/>
  <c r="I16" i="1"/>
  <c r="I15" i="1"/>
  <c r="C12" i="1"/>
  <c r="I11" i="1"/>
  <c r="I10" i="1"/>
  <c r="I9" i="1"/>
  <c r="I8" i="1"/>
  <c r="C25" i="1" l="1"/>
  <c r="C26" i="1" s="1"/>
  <c r="I32" i="1"/>
  <c r="I116" i="5"/>
  <c r="G117" i="5"/>
  <c r="G119" i="5" s="1"/>
  <c r="G120" i="5" s="1"/>
  <c r="I102" i="5"/>
  <c r="F117" i="5"/>
  <c r="C43" i="1"/>
  <c r="I25" i="1" l="1"/>
  <c r="I26" i="1"/>
  <c r="F119" i="5"/>
  <c r="I117" i="5"/>
  <c r="I37" i="1"/>
  <c r="I43" i="1"/>
  <c r="F120" i="5" l="1"/>
  <c r="I120" i="5" s="1"/>
  <c r="I119" i="5"/>
</calcChain>
</file>

<file path=xl/sharedStrings.xml><?xml version="1.0" encoding="utf-8"?>
<sst xmlns="http://schemas.openxmlformats.org/spreadsheetml/2006/main" count="568" uniqueCount="342">
  <si>
    <t>貸 借 対 照 表</t>
    <phoneticPr fontId="2"/>
  </si>
  <si>
    <t>(単位：円)</t>
  </si>
  <si>
    <t>当年度</t>
    <rPh sb="0" eb="1">
      <t>トウ</t>
    </rPh>
    <rPh sb="1" eb="3">
      <t>ネンド</t>
    </rPh>
    <phoneticPr fontId="2"/>
  </si>
  <si>
    <t>前年度</t>
    <rPh sb="0" eb="3">
      <t>ゼンネンド</t>
    </rPh>
    <phoneticPr fontId="2"/>
  </si>
  <si>
    <t>Ⅰ資産の部</t>
  </si>
  <si>
    <t xml:space="preserve">  1.流動資産</t>
  </si>
  <si>
    <t xml:space="preserve">      現金預金</t>
    <rPh sb="8" eb="10">
      <t>ヨキン</t>
    </rPh>
    <phoneticPr fontId="2"/>
  </si>
  <si>
    <t xml:space="preserve">      未収金</t>
  </si>
  <si>
    <t xml:space="preserve">      前払金</t>
  </si>
  <si>
    <t xml:space="preserve">      貸倒引当金</t>
  </si>
  <si>
    <t xml:space="preserve">      流動資産合計</t>
  </si>
  <si>
    <t xml:space="preserve">  2.固定資産</t>
  </si>
  <si>
    <t xml:space="preserve">    (1)特定資産</t>
    <phoneticPr fontId="2"/>
  </si>
  <si>
    <t xml:space="preserve">      退職給付引当資産</t>
  </si>
  <si>
    <t xml:space="preserve">      減価償却引当資産</t>
  </si>
  <si>
    <t xml:space="preserve">      財政運営資金積立資産</t>
  </si>
  <si>
    <t xml:space="preserve">      特定資産合計</t>
  </si>
  <si>
    <t xml:space="preserve">    (2)その他固定資産</t>
    <phoneticPr fontId="2"/>
  </si>
  <si>
    <t xml:space="preserve">      車両運搬具</t>
  </si>
  <si>
    <t xml:space="preserve">      什器備品</t>
  </si>
  <si>
    <t xml:space="preserve">      電話加入権</t>
  </si>
  <si>
    <t xml:space="preserve">      その他固定資産合計</t>
  </si>
  <si>
    <t xml:space="preserve">      固定資産合計</t>
  </si>
  <si>
    <t xml:space="preserve">      資産合計</t>
  </si>
  <si>
    <t>Ⅱ負債の部</t>
  </si>
  <si>
    <t xml:space="preserve">  1.流動負債</t>
  </si>
  <si>
    <t xml:space="preserve">      未払金</t>
  </si>
  <si>
    <t xml:space="preserve">      預り金</t>
  </si>
  <si>
    <t xml:space="preserve">      流動負債合計</t>
  </si>
  <si>
    <t xml:space="preserve">  2.固定負債</t>
  </si>
  <si>
    <t xml:space="preserve">      退職給付引当金</t>
  </si>
  <si>
    <t xml:space="preserve">      固定負債合計</t>
  </si>
  <si>
    <t xml:space="preserve">      負債合計</t>
  </si>
  <si>
    <t>Ⅲ正味財産の部</t>
  </si>
  <si>
    <t xml:space="preserve">  一般正味財産</t>
    <phoneticPr fontId="2"/>
  </si>
  <si>
    <t xml:space="preserve">      （うち基本財産への充当額）</t>
  </si>
  <si>
    <t>(</t>
  </si>
  <si>
    <t>)</t>
  </si>
  <si>
    <t xml:space="preserve">      （うち特定資産への充当額）</t>
  </si>
  <si>
    <t xml:space="preserve">      正味財産合計</t>
  </si>
  <si>
    <t xml:space="preserve">      負債及び正味財産合計</t>
  </si>
  <si>
    <t>貸 借 対 照 表 内 訳 表</t>
    <rPh sb="10" eb="11">
      <t>ナイ</t>
    </rPh>
    <rPh sb="12" eb="13">
      <t>ワケ</t>
    </rPh>
    <rPh sb="14" eb="15">
      <t>ヒョウ</t>
    </rPh>
    <phoneticPr fontId="2"/>
  </si>
  <si>
    <t>公益目的事業会計</t>
  </si>
  <si>
    <t>その他会計</t>
  </si>
  <si>
    <t>法人会計</t>
  </si>
  <si>
    <t xml:space="preserve">    (2)その他固定資産</t>
    <phoneticPr fontId="2"/>
  </si>
  <si>
    <t>前年度</t>
    <phoneticPr fontId="2"/>
  </si>
  <si>
    <t>Ⅰ一般正味財産増減の部</t>
  </si>
  <si>
    <t xml:space="preserve"> 1.経常増減の部</t>
  </si>
  <si>
    <t>(1)経常収益</t>
  </si>
  <si>
    <t>受託事業収益</t>
  </si>
  <si>
    <t>受取配分金</t>
  </si>
  <si>
    <t>受取材料費等</t>
  </si>
  <si>
    <t>受取事務費</t>
  </si>
  <si>
    <t>独自事業収益</t>
  </si>
  <si>
    <t>受託事業収益（施設の管理業務）</t>
  </si>
  <si>
    <t>施設使用収益</t>
  </si>
  <si>
    <t>業務受託収益</t>
  </si>
  <si>
    <t>受取業務受託収益</t>
  </si>
  <si>
    <t>労働者派遣事業業務受託収益</t>
  </si>
  <si>
    <t>受取会費</t>
  </si>
  <si>
    <t>正会員受取会費</t>
  </si>
  <si>
    <t>受取補助金</t>
  </si>
  <si>
    <t>受取連合交付金</t>
  </si>
  <si>
    <t>受取市補助金</t>
  </si>
  <si>
    <t>特定資産運用益</t>
  </si>
  <si>
    <t>特定資産受取利息</t>
  </si>
  <si>
    <t>雑収益</t>
  </si>
  <si>
    <t>受取利息</t>
  </si>
  <si>
    <t>経常収益計</t>
  </si>
  <si>
    <t>(2)経常費用</t>
  </si>
  <si>
    <t>事業費</t>
  </si>
  <si>
    <t>支払配分金</t>
  </si>
  <si>
    <t>支払材料費等</t>
  </si>
  <si>
    <t>役員報酬</t>
  </si>
  <si>
    <t>給料手当</t>
  </si>
  <si>
    <t>法定福利費</t>
  </si>
  <si>
    <t>退職給付費用</t>
  </si>
  <si>
    <t>福利厚生費</t>
  </si>
  <si>
    <t>会議費</t>
  </si>
  <si>
    <t>旅費交通費</t>
  </si>
  <si>
    <t>通信運搬費</t>
  </si>
  <si>
    <t>什器備品費</t>
  </si>
  <si>
    <t>消耗品費</t>
  </si>
  <si>
    <t>修繕費</t>
  </si>
  <si>
    <t>印刷製本費</t>
  </si>
  <si>
    <t>光熱水料費</t>
  </si>
  <si>
    <t>賃借料</t>
  </si>
  <si>
    <t>保険料</t>
  </si>
  <si>
    <t>諸謝金</t>
  </si>
  <si>
    <t>租税公課</t>
  </si>
  <si>
    <t>組織活動助成費</t>
  </si>
  <si>
    <t>委託費</t>
  </si>
  <si>
    <t>教材費</t>
  </si>
  <si>
    <t>配達委託費</t>
  </si>
  <si>
    <t>支払手数料</t>
  </si>
  <si>
    <t>貸倒損失</t>
  </si>
  <si>
    <t>貸倒引当金繰入額</t>
  </si>
  <si>
    <t>雑費</t>
  </si>
  <si>
    <t>管理費</t>
  </si>
  <si>
    <t>支払負担金</t>
  </si>
  <si>
    <t>経常費用計</t>
  </si>
  <si>
    <t>評価損益等調整前当期経常増減額</t>
  </si>
  <si>
    <t>基本財産評価損益等</t>
  </si>
  <si>
    <t>特定資産評価損益等</t>
  </si>
  <si>
    <t>投資有価証券評価損益等</t>
  </si>
  <si>
    <t>評価損益等計</t>
  </si>
  <si>
    <t>当期経常増減額</t>
  </si>
  <si>
    <t xml:space="preserve"> 2.経常外増減の部</t>
  </si>
  <si>
    <t>(1)経常外収益</t>
  </si>
  <si>
    <t>引当金戻入益</t>
  </si>
  <si>
    <t>貸倒引当金戻入益</t>
  </si>
  <si>
    <t>固定資産売却益</t>
  </si>
  <si>
    <t>車両運搬具売却益</t>
  </si>
  <si>
    <t>経常外収益計</t>
  </si>
  <si>
    <t>(2)経常外費用</t>
  </si>
  <si>
    <t>経常外費用計</t>
  </si>
  <si>
    <t>当期経常外増減額</t>
  </si>
  <si>
    <t xml:space="preserve">   当期一般正味財産増減額</t>
  </si>
  <si>
    <t xml:space="preserve">   一般正味財産期首残高</t>
  </si>
  <si>
    <t xml:space="preserve">   一般正味財産期末残高</t>
  </si>
  <si>
    <t>正 味 財 産 増 減 計 算 書</t>
    <phoneticPr fontId="2"/>
  </si>
  <si>
    <t>Ⅱ指定正味財産増減の部</t>
  </si>
  <si>
    <t>(1)収益</t>
  </si>
  <si>
    <t>収益計</t>
  </si>
  <si>
    <t>(2)費用</t>
  </si>
  <si>
    <t>費用計</t>
  </si>
  <si>
    <t xml:space="preserve">   当期指定正味財産増減額</t>
  </si>
  <si>
    <t xml:space="preserve">   指定正味財産期首残高</t>
  </si>
  <si>
    <t xml:space="preserve">   指定正味財産期末残高</t>
  </si>
  <si>
    <t>Ⅱ 正味財産期末残高</t>
    <phoneticPr fontId="2"/>
  </si>
  <si>
    <t>正味財産増減計算書内訳表（損益計算ベース）</t>
    <rPh sb="9" eb="11">
      <t>ウチワケ</t>
    </rPh>
    <rPh sb="11" eb="12">
      <t>ヒョウ</t>
    </rPh>
    <rPh sb="13" eb="15">
      <t>ソンエキ</t>
    </rPh>
    <rPh sb="15" eb="17">
      <t>ケイサン</t>
    </rPh>
    <phoneticPr fontId="2"/>
  </si>
  <si>
    <t>科　目</t>
    <phoneticPr fontId="2"/>
  </si>
  <si>
    <t>公益目的事業会計</t>
    <rPh sb="0" eb="2">
      <t>コウエキ</t>
    </rPh>
    <rPh sb="2" eb="4">
      <t>モクテキ</t>
    </rPh>
    <rPh sb="4" eb="6">
      <t>ジギョウ</t>
    </rPh>
    <rPh sb="6" eb="8">
      <t>カイケイ</t>
    </rPh>
    <phoneticPr fontId="2"/>
  </si>
  <si>
    <t>合　計</t>
    <phoneticPr fontId="2"/>
  </si>
  <si>
    <t>高齢者の就業機会確保及び提供、　社会参加推進事業</t>
    <rPh sb="0" eb="3">
      <t>コウレイシャ</t>
    </rPh>
    <rPh sb="4" eb="6">
      <t>シュウギョウ</t>
    </rPh>
    <rPh sb="6" eb="8">
      <t>キカイ</t>
    </rPh>
    <rPh sb="8" eb="10">
      <t>カクホ</t>
    </rPh>
    <rPh sb="10" eb="11">
      <t>オヨ</t>
    </rPh>
    <rPh sb="12" eb="14">
      <t>テイキョウ</t>
    </rPh>
    <rPh sb="16" eb="18">
      <t>シャカイ</t>
    </rPh>
    <rPh sb="18" eb="20">
      <t>サンカ</t>
    </rPh>
    <rPh sb="20" eb="22">
      <t>スイシン</t>
    </rPh>
    <rPh sb="22" eb="24">
      <t>ジギョウ</t>
    </rPh>
    <phoneticPr fontId="2"/>
  </si>
  <si>
    <t>福利厚生費</t>
    <phoneticPr fontId="2"/>
  </si>
  <si>
    <t>当期一般正味財産増減額</t>
    <phoneticPr fontId="2"/>
  </si>
  <si>
    <t>一般正味財産期首残高</t>
    <phoneticPr fontId="2"/>
  </si>
  <si>
    <t>一般正味財産期末残高</t>
    <phoneticPr fontId="2"/>
  </si>
  <si>
    <t>Ⅱ 正味財産期末残高</t>
    <phoneticPr fontId="2"/>
  </si>
  <si>
    <t>財　産　目　録</t>
    <rPh sb="0" eb="1">
      <t>ザイ</t>
    </rPh>
    <rPh sb="2" eb="3">
      <t>サン</t>
    </rPh>
    <rPh sb="4" eb="5">
      <t>メ</t>
    </rPh>
    <rPh sb="6" eb="7">
      <t>ロク</t>
    </rPh>
    <phoneticPr fontId="2"/>
  </si>
  <si>
    <t>(単位：円)</t>
    <phoneticPr fontId="2"/>
  </si>
  <si>
    <t>貸借対照表科目</t>
    <rPh sb="0" eb="2">
      <t>タイシャク</t>
    </rPh>
    <rPh sb="2" eb="5">
      <t>タイショウヒョウ</t>
    </rPh>
    <rPh sb="5" eb="7">
      <t>カモク</t>
    </rPh>
    <phoneticPr fontId="2"/>
  </si>
  <si>
    <t>場所・物量等</t>
    <rPh sb="0" eb="2">
      <t>バショ</t>
    </rPh>
    <rPh sb="3" eb="5">
      <t>ブツリョウ</t>
    </rPh>
    <rPh sb="5" eb="6">
      <t>ナド</t>
    </rPh>
    <phoneticPr fontId="2"/>
  </si>
  <si>
    <t>使用目的等</t>
    <rPh sb="0" eb="2">
      <t>シヨウ</t>
    </rPh>
    <rPh sb="2" eb="4">
      <t>モクテキ</t>
    </rPh>
    <rPh sb="4" eb="5">
      <t>ナド</t>
    </rPh>
    <phoneticPr fontId="2"/>
  </si>
  <si>
    <t>金　額</t>
    <rPh sb="0" eb="1">
      <t>キン</t>
    </rPh>
    <rPh sb="2" eb="3">
      <t>ガク</t>
    </rPh>
    <phoneticPr fontId="2"/>
  </si>
  <si>
    <t>（流動資産）</t>
    <rPh sb="1" eb="3">
      <t>リュウドウ</t>
    </rPh>
    <rPh sb="3" eb="5">
      <t>シサン</t>
    </rPh>
    <phoneticPr fontId="2"/>
  </si>
  <si>
    <t>現金預金</t>
    <rPh sb="0" eb="2">
      <t>ゲンキン</t>
    </rPh>
    <rPh sb="2" eb="4">
      <t>ヨキン</t>
    </rPh>
    <phoneticPr fontId="2"/>
  </si>
  <si>
    <t>手元保管現金</t>
    <rPh sb="0" eb="2">
      <t>テモト</t>
    </rPh>
    <rPh sb="2" eb="4">
      <t>ホカン</t>
    </rPh>
    <rPh sb="4" eb="6">
      <t>ゲンキン</t>
    </rPh>
    <phoneticPr fontId="2"/>
  </si>
  <si>
    <t>運転資金として</t>
    <rPh sb="0" eb="2">
      <t>ウンテン</t>
    </rPh>
    <rPh sb="2" eb="4">
      <t>シキン</t>
    </rPh>
    <phoneticPr fontId="2"/>
  </si>
  <si>
    <t>＜普通預金＞</t>
    <rPh sb="1" eb="3">
      <t>フツウ</t>
    </rPh>
    <rPh sb="3" eb="5">
      <t>ヨキン</t>
    </rPh>
    <phoneticPr fontId="2"/>
  </si>
  <si>
    <t>福岡銀行　下大利支店</t>
  </si>
  <si>
    <t>筑紫農業協同組合　大野城支店</t>
  </si>
  <si>
    <t>＜現金預金計＞</t>
    <rPh sb="1" eb="3">
      <t>ゲンキン</t>
    </rPh>
    <rPh sb="3" eb="5">
      <t>ヨキン</t>
    </rPh>
    <rPh sb="5" eb="6">
      <t>ケイ</t>
    </rPh>
    <phoneticPr fontId="2"/>
  </si>
  <si>
    <t>未収金</t>
    <rPh sb="0" eb="3">
      <t>ミシュウキン</t>
    </rPh>
    <phoneticPr fontId="2"/>
  </si>
  <si>
    <t>大野城市</t>
    <rPh sb="0" eb="4">
      <t>オオノジョウシ</t>
    </rPh>
    <phoneticPr fontId="2"/>
  </si>
  <si>
    <t>福岡労働局</t>
    <rPh sb="0" eb="2">
      <t>フクオカ</t>
    </rPh>
    <rPh sb="2" eb="4">
      <t>ロウドウ</t>
    </rPh>
    <rPh sb="4" eb="5">
      <t>キョク</t>
    </rPh>
    <phoneticPr fontId="2"/>
  </si>
  <si>
    <t>＜未収金計＞</t>
    <rPh sb="1" eb="4">
      <t>ミシュウキン</t>
    </rPh>
    <rPh sb="4" eb="5">
      <t>ケイ</t>
    </rPh>
    <phoneticPr fontId="2"/>
  </si>
  <si>
    <t>立替金</t>
    <rPh sb="0" eb="2">
      <t>タテカエ</t>
    </rPh>
    <rPh sb="2" eb="3">
      <t>キン</t>
    </rPh>
    <phoneticPr fontId="2"/>
  </si>
  <si>
    <t>役員</t>
    <rPh sb="0" eb="2">
      <t>ヤクイン</t>
    </rPh>
    <phoneticPr fontId="2"/>
  </si>
  <si>
    <t>管理目的の業務を執行するための費用</t>
    <rPh sb="0" eb="2">
      <t>カンリ</t>
    </rPh>
    <rPh sb="2" eb="4">
      <t>モクテキ</t>
    </rPh>
    <rPh sb="5" eb="7">
      <t>ギョウム</t>
    </rPh>
    <rPh sb="8" eb="10">
      <t>シッコウ</t>
    </rPh>
    <rPh sb="15" eb="17">
      <t>ヒヨウ</t>
    </rPh>
    <phoneticPr fontId="2"/>
  </si>
  <si>
    <t>＜立替金計＞</t>
    <rPh sb="1" eb="3">
      <t>タテカエ</t>
    </rPh>
    <rPh sb="3" eb="4">
      <t>キン</t>
    </rPh>
    <rPh sb="4" eb="5">
      <t>ケイ</t>
    </rPh>
    <phoneticPr fontId="2"/>
  </si>
  <si>
    <t>前払金</t>
    <rPh sb="0" eb="1">
      <t>マエ</t>
    </rPh>
    <rPh sb="1" eb="2">
      <t>バライ</t>
    </rPh>
    <rPh sb="2" eb="3">
      <t>キン</t>
    </rPh>
    <phoneticPr fontId="2"/>
  </si>
  <si>
    <t>公益目的事業及び管理目的の業務を執行するための費用</t>
    <rPh sb="0" eb="2">
      <t>コウエキ</t>
    </rPh>
    <rPh sb="2" eb="4">
      <t>モクテキ</t>
    </rPh>
    <rPh sb="4" eb="6">
      <t>ジギョウ</t>
    </rPh>
    <rPh sb="6" eb="7">
      <t>オヨ</t>
    </rPh>
    <rPh sb="8" eb="10">
      <t>カンリ</t>
    </rPh>
    <rPh sb="10" eb="12">
      <t>モクテキ</t>
    </rPh>
    <rPh sb="13" eb="15">
      <t>ギョウム</t>
    </rPh>
    <rPh sb="16" eb="18">
      <t>シッコウ</t>
    </rPh>
    <rPh sb="23" eb="25">
      <t>ヒヨウ</t>
    </rPh>
    <phoneticPr fontId="2"/>
  </si>
  <si>
    <t>＜前払金計＞</t>
    <rPh sb="1" eb="2">
      <t>マエ</t>
    </rPh>
    <rPh sb="2" eb="3">
      <t>バライ</t>
    </rPh>
    <rPh sb="3" eb="4">
      <t>キン</t>
    </rPh>
    <rPh sb="4" eb="5">
      <t>ケイ</t>
    </rPh>
    <phoneticPr fontId="2"/>
  </si>
  <si>
    <t>貸倒引当金</t>
    <rPh sb="0" eb="2">
      <t>カシダオレ</t>
    </rPh>
    <rPh sb="2" eb="4">
      <t>ヒキアテ</t>
    </rPh>
    <rPh sb="4" eb="5">
      <t>キン</t>
    </rPh>
    <phoneticPr fontId="2"/>
  </si>
  <si>
    <t>未収金に対するもの</t>
    <rPh sb="0" eb="3">
      <t>ミシュウキン</t>
    </rPh>
    <rPh sb="4" eb="5">
      <t>タイ</t>
    </rPh>
    <phoneticPr fontId="2"/>
  </si>
  <si>
    <t>債権の貸倒れによる損失に備えるため</t>
    <rPh sb="0" eb="2">
      <t>サイケン</t>
    </rPh>
    <rPh sb="3" eb="5">
      <t>カシダオ</t>
    </rPh>
    <rPh sb="9" eb="11">
      <t>ソンシツ</t>
    </rPh>
    <rPh sb="12" eb="13">
      <t>ソナ</t>
    </rPh>
    <phoneticPr fontId="2"/>
  </si>
  <si>
    <t>＜貸倒引当金計＞</t>
    <rPh sb="1" eb="3">
      <t>カシダオレ</t>
    </rPh>
    <rPh sb="3" eb="5">
      <t>ヒキアテ</t>
    </rPh>
    <rPh sb="5" eb="6">
      <t>キン</t>
    </rPh>
    <rPh sb="6" eb="7">
      <t>ケイ</t>
    </rPh>
    <phoneticPr fontId="2"/>
  </si>
  <si>
    <t>流動資産合計</t>
    <rPh sb="0" eb="2">
      <t>リュウドウ</t>
    </rPh>
    <rPh sb="2" eb="4">
      <t>シサン</t>
    </rPh>
    <rPh sb="4" eb="6">
      <t>ゴウケイ</t>
    </rPh>
    <phoneticPr fontId="2"/>
  </si>
  <si>
    <t>（固定資産）</t>
    <rPh sb="1" eb="3">
      <t>コテイ</t>
    </rPh>
    <rPh sb="3" eb="5">
      <t>シサン</t>
    </rPh>
    <phoneticPr fontId="2"/>
  </si>
  <si>
    <t>特定資産</t>
    <rPh sb="0" eb="2">
      <t>トクテイ</t>
    </rPh>
    <rPh sb="2" eb="4">
      <t>シサン</t>
    </rPh>
    <phoneticPr fontId="2"/>
  </si>
  <si>
    <t>退職給付引当資産</t>
  </si>
  <si>
    <t>＜定期預金＞</t>
    <rPh sb="1" eb="3">
      <t>テイキ</t>
    </rPh>
    <rPh sb="3" eb="5">
      <t>ヨキン</t>
    </rPh>
    <phoneticPr fontId="2"/>
  </si>
  <si>
    <t>福岡銀行　下大利支店</t>
    <rPh sb="0" eb="2">
      <t>フクオカ</t>
    </rPh>
    <rPh sb="2" eb="4">
      <t>ギンコウ</t>
    </rPh>
    <rPh sb="5" eb="6">
      <t>シタ</t>
    </rPh>
    <rPh sb="6" eb="7">
      <t>オオ</t>
    </rPh>
    <rPh sb="7" eb="8">
      <t>リ</t>
    </rPh>
    <rPh sb="8" eb="10">
      <t>シテン</t>
    </rPh>
    <phoneticPr fontId="2"/>
  </si>
  <si>
    <t>職員の退職金に備えるための積立資産として管理している。</t>
    <rPh sb="0" eb="2">
      <t>ショクイン</t>
    </rPh>
    <rPh sb="3" eb="5">
      <t>タイショク</t>
    </rPh>
    <rPh sb="5" eb="6">
      <t>ヒキガネ</t>
    </rPh>
    <rPh sb="7" eb="8">
      <t>ソナ</t>
    </rPh>
    <rPh sb="13" eb="15">
      <t>ツミタテ</t>
    </rPh>
    <rPh sb="15" eb="17">
      <t>シサン</t>
    </rPh>
    <rPh sb="20" eb="22">
      <t>カンリ</t>
    </rPh>
    <phoneticPr fontId="2"/>
  </si>
  <si>
    <t>減価償却引当資産</t>
  </si>
  <si>
    <t>公益目的事業で使用する減価償却資産の取替購入に備えるための積立資産として管理している。</t>
    <rPh sb="0" eb="2">
      <t>コウエキ</t>
    </rPh>
    <rPh sb="2" eb="4">
      <t>モクテキ</t>
    </rPh>
    <rPh sb="4" eb="6">
      <t>ジギョウ</t>
    </rPh>
    <rPh sb="7" eb="9">
      <t>シヨウ</t>
    </rPh>
    <rPh sb="11" eb="13">
      <t>ゲンカ</t>
    </rPh>
    <rPh sb="13" eb="15">
      <t>ショウキャク</t>
    </rPh>
    <rPh sb="15" eb="17">
      <t>シサン</t>
    </rPh>
    <rPh sb="18" eb="20">
      <t>トリカエ</t>
    </rPh>
    <rPh sb="20" eb="22">
      <t>コウニュウ</t>
    </rPh>
    <rPh sb="23" eb="24">
      <t>ソナ</t>
    </rPh>
    <rPh sb="29" eb="31">
      <t>ツミタテ</t>
    </rPh>
    <rPh sb="31" eb="33">
      <t>シサン</t>
    </rPh>
    <rPh sb="36" eb="38">
      <t>カンリ</t>
    </rPh>
    <phoneticPr fontId="2"/>
  </si>
  <si>
    <t>財政運営資金積立資産</t>
  </si>
  <si>
    <t>公益目的事業運転資金の積立資産として管理している。</t>
    <rPh sb="0" eb="2">
      <t>コウエキ</t>
    </rPh>
    <rPh sb="2" eb="4">
      <t>モクテキ</t>
    </rPh>
    <rPh sb="4" eb="6">
      <t>ジギョウ</t>
    </rPh>
    <rPh sb="6" eb="8">
      <t>ウンテン</t>
    </rPh>
    <rPh sb="8" eb="10">
      <t>シキン</t>
    </rPh>
    <rPh sb="11" eb="13">
      <t>ツミタテ</t>
    </rPh>
    <rPh sb="13" eb="15">
      <t>シサン</t>
    </rPh>
    <rPh sb="18" eb="20">
      <t>カンリ</t>
    </rPh>
    <phoneticPr fontId="2"/>
  </si>
  <si>
    <t>＜特定資産計＞</t>
    <rPh sb="1" eb="3">
      <t>トクテイ</t>
    </rPh>
    <rPh sb="3" eb="5">
      <t>シサン</t>
    </rPh>
    <rPh sb="5" eb="6">
      <t>ケイ</t>
    </rPh>
    <phoneticPr fontId="2"/>
  </si>
  <si>
    <t>その他</t>
    <rPh sb="2" eb="3">
      <t>タ</t>
    </rPh>
    <phoneticPr fontId="2"/>
  </si>
  <si>
    <t>車両運搬具</t>
    <rPh sb="0" eb="2">
      <t>シャリョウ</t>
    </rPh>
    <rPh sb="2" eb="4">
      <t>ウンパン</t>
    </rPh>
    <rPh sb="4" eb="5">
      <t>グ</t>
    </rPh>
    <phoneticPr fontId="2"/>
  </si>
  <si>
    <t>車両 （軽トラック）</t>
    <rPh sb="0" eb="2">
      <t>シャリョウ</t>
    </rPh>
    <rPh sb="4" eb="5">
      <t>ケイ</t>
    </rPh>
    <phoneticPr fontId="2"/>
  </si>
  <si>
    <t>公益目的事業に使用する車両</t>
    <rPh sb="0" eb="2">
      <t>コウエキ</t>
    </rPh>
    <rPh sb="2" eb="4">
      <t>モクテキ</t>
    </rPh>
    <rPh sb="4" eb="6">
      <t>ジギョウ</t>
    </rPh>
    <rPh sb="7" eb="9">
      <t>シヨウ</t>
    </rPh>
    <rPh sb="11" eb="13">
      <t>シャリョウ</t>
    </rPh>
    <phoneticPr fontId="2"/>
  </si>
  <si>
    <t>固定資産</t>
  </si>
  <si>
    <t>1台</t>
    <rPh sb="1" eb="2">
      <t>ダイ</t>
    </rPh>
    <phoneticPr fontId="2"/>
  </si>
  <si>
    <t>什器備品</t>
    <rPh sb="0" eb="2">
      <t>ジュウキ</t>
    </rPh>
    <rPh sb="2" eb="4">
      <t>ビヒン</t>
    </rPh>
    <phoneticPr fontId="2"/>
  </si>
  <si>
    <t>包丁研磨機</t>
    <rPh sb="0" eb="2">
      <t>ホウチョウ</t>
    </rPh>
    <rPh sb="2" eb="4">
      <t>ケンマ</t>
    </rPh>
    <rPh sb="4" eb="5">
      <t>キ</t>
    </rPh>
    <phoneticPr fontId="2"/>
  </si>
  <si>
    <t>公益目的事業に使用する什器備品</t>
    <rPh sb="0" eb="2">
      <t>コウエキ</t>
    </rPh>
    <rPh sb="2" eb="4">
      <t>モクテキ</t>
    </rPh>
    <rPh sb="4" eb="6">
      <t>ジギョウ</t>
    </rPh>
    <rPh sb="7" eb="9">
      <t>シヨウ</t>
    </rPh>
    <rPh sb="11" eb="13">
      <t>ジュウキ</t>
    </rPh>
    <rPh sb="13" eb="15">
      <t>ビヒン</t>
    </rPh>
    <phoneticPr fontId="2"/>
  </si>
  <si>
    <t>ハサミ研磨機</t>
    <rPh sb="3" eb="5">
      <t>ケンマ</t>
    </rPh>
    <rPh sb="5" eb="6">
      <t>キ</t>
    </rPh>
    <phoneticPr fontId="2"/>
  </si>
  <si>
    <t>電話加入権</t>
    <rPh sb="0" eb="2">
      <t>デンワ</t>
    </rPh>
    <rPh sb="2" eb="5">
      <t>カニュウケン</t>
    </rPh>
    <phoneticPr fontId="2"/>
  </si>
  <si>
    <t>092-582-0221</t>
    <phoneticPr fontId="2"/>
  </si>
  <si>
    <t>公益目的事業に使用する電話加入権</t>
    <rPh sb="0" eb="2">
      <t>コウエキ</t>
    </rPh>
    <rPh sb="2" eb="4">
      <t>モクテキ</t>
    </rPh>
    <rPh sb="4" eb="6">
      <t>ジギョウ</t>
    </rPh>
    <rPh sb="7" eb="9">
      <t>シヨウ</t>
    </rPh>
    <rPh sb="11" eb="13">
      <t>デンワ</t>
    </rPh>
    <rPh sb="13" eb="16">
      <t>カニュウケン</t>
    </rPh>
    <phoneticPr fontId="2"/>
  </si>
  <si>
    <t>092-582-0401</t>
    <phoneticPr fontId="2"/>
  </si>
  <si>
    <t>092-582-0420</t>
    <phoneticPr fontId="2"/>
  </si>
  <si>
    <t>再資源化預託金</t>
    <rPh sb="0" eb="4">
      <t>サイシゲンカ</t>
    </rPh>
    <rPh sb="4" eb="7">
      <t>ヨタクキン</t>
    </rPh>
    <phoneticPr fontId="2"/>
  </si>
  <si>
    <t>自動車リサイクル法による預託金</t>
    <rPh sb="0" eb="3">
      <t>ジドウシャ</t>
    </rPh>
    <rPh sb="8" eb="9">
      <t>ホウ</t>
    </rPh>
    <rPh sb="12" eb="15">
      <t>ヨタクキン</t>
    </rPh>
    <phoneticPr fontId="2"/>
  </si>
  <si>
    <t>＜その他固定資産計＞</t>
    <rPh sb="3" eb="4">
      <t>タ</t>
    </rPh>
    <rPh sb="4" eb="6">
      <t>コテイ</t>
    </rPh>
    <rPh sb="6" eb="8">
      <t>シサン</t>
    </rPh>
    <rPh sb="8" eb="9">
      <t>ケイ</t>
    </rPh>
    <phoneticPr fontId="2"/>
  </si>
  <si>
    <t>固定資産合計</t>
    <rPh sb="0" eb="2">
      <t>コテイ</t>
    </rPh>
    <rPh sb="2" eb="4">
      <t>シサン</t>
    </rPh>
    <rPh sb="4" eb="6">
      <t>ゴウケイ</t>
    </rPh>
    <phoneticPr fontId="2"/>
  </si>
  <si>
    <t>　　　資産合計</t>
    <rPh sb="3" eb="5">
      <t>シサン</t>
    </rPh>
    <rPh sb="5" eb="7">
      <t>ゴウケイ</t>
    </rPh>
    <phoneticPr fontId="2"/>
  </si>
  <si>
    <t>（流動負債）</t>
    <rPh sb="1" eb="3">
      <t>リュウドウ</t>
    </rPh>
    <rPh sb="3" eb="5">
      <t>フサイ</t>
    </rPh>
    <phoneticPr fontId="2"/>
  </si>
  <si>
    <t>未払金</t>
    <rPh sb="0" eb="2">
      <t>ミハラ</t>
    </rPh>
    <rPh sb="2" eb="3">
      <t>キン</t>
    </rPh>
    <phoneticPr fontId="2"/>
  </si>
  <si>
    <t>会員</t>
    <rPh sb="0" eb="2">
      <t>カイイン</t>
    </rPh>
    <phoneticPr fontId="2"/>
  </si>
  <si>
    <t>職員</t>
    <rPh sb="0" eb="2">
      <t>ショクイン</t>
    </rPh>
    <phoneticPr fontId="2"/>
  </si>
  <si>
    <t>筑紫税務署</t>
    <rPh sb="0" eb="2">
      <t>チクシ</t>
    </rPh>
    <rPh sb="2" eb="5">
      <t>ゼイムショ</t>
    </rPh>
    <phoneticPr fontId="2"/>
  </si>
  <si>
    <t>消費税確定申告納付額</t>
    <rPh sb="0" eb="3">
      <t>ショウヒゼイ</t>
    </rPh>
    <rPh sb="3" eb="5">
      <t>カクテイ</t>
    </rPh>
    <rPh sb="5" eb="7">
      <t>シンコク</t>
    </rPh>
    <rPh sb="7" eb="9">
      <t>ノウフ</t>
    </rPh>
    <rPh sb="9" eb="10">
      <t>ガク</t>
    </rPh>
    <phoneticPr fontId="2"/>
  </si>
  <si>
    <t>日本年金機構</t>
    <rPh sb="0" eb="2">
      <t>ニホン</t>
    </rPh>
    <rPh sb="2" eb="4">
      <t>ネンキン</t>
    </rPh>
    <rPh sb="4" eb="6">
      <t>キコウ</t>
    </rPh>
    <phoneticPr fontId="2"/>
  </si>
  <si>
    <t>＜未払金計＞</t>
    <rPh sb="1" eb="3">
      <t>ミハラ</t>
    </rPh>
    <rPh sb="3" eb="4">
      <t>キン</t>
    </rPh>
    <rPh sb="4" eb="5">
      <t>ケイ</t>
    </rPh>
    <phoneticPr fontId="2"/>
  </si>
  <si>
    <t>預り金</t>
    <rPh sb="0" eb="1">
      <t>アズカ</t>
    </rPh>
    <rPh sb="2" eb="3">
      <t>キン</t>
    </rPh>
    <phoneticPr fontId="2"/>
  </si>
  <si>
    <t>役職員他</t>
    <rPh sb="0" eb="3">
      <t>ヤクショクイン</t>
    </rPh>
    <rPh sb="3" eb="4">
      <t>ホカ</t>
    </rPh>
    <phoneticPr fontId="2"/>
  </si>
  <si>
    <t>源泉所得税</t>
    <rPh sb="0" eb="2">
      <t>ゲンセン</t>
    </rPh>
    <rPh sb="2" eb="5">
      <t>ショトクゼイ</t>
    </rPh>
    <phoneticPr fontId="2"/>
  </si>
  <si>
    <t>＜預り金計＞</t>
    <rPh sb="1" eb="2">
      <t>アズカ</t>
    </rPh>
    <rPh sb="3" eb="4">
      <t>キン</t>
    </rPh>
    <rPh sb="4" eb="5">
      <t>ケイ</t>
    </rPh>
    <phoneticPr fontId="2"/>
  </si>
  <si>
    <t>流動負債合計</t>
    <rPh sb="0" eb="2">
      <t>リュウドウ</t>
    </rPh>
    <rPh sb="2" eb="4">
      <t>フサイ</t>
    </rPh>
    <rPh sb="4" eb="6">
      <t>ゴウケイ</t>
    </rPh>
    <phoneticPr fontId="2"/>
  </si>
  <si>
    <t>（固定負債）</t>
    <rPh sb="1" eb="3">
      <t>コテイ</t>
    </rPh>
    <rPh sb="3" eb="5">
      <t>フサイ</t>
    </rPh>
    <phoneticPr fontId="2"/>
  </si>
  <si>
    <t>退職給付引当金</t>
    <rPh sb="0" eb="2">
      <t>タイショク</t>
    </rPh>
    <rPh sb="2" eb="4">
      <t>キュウフ</t>
    </rPh>
    <rPh sb="4" eb="6">
      <t>ヒキアテ</t>
    </rPh>
    <rPh sb="6" eb="7">
      <t>キン</t>
    </rPh>
    <phoneticPr fontId="2"/>
  </si>
  <si>
    <t>職員に対するもの</t>
    <rPh sb="0" eb="2">
      <t>ショクイン</t>
    </rPh>
    <rPh sb="3" eb="4">
      <t>タイ</t>
    </rPh>
    <phoneticPr fontId="2"/>
  </si>
  <si>
    <t>＜職員退職給付引当金＞</t>
    <rPh sb="1" eb="3">
      <t>ショクイン</t>
    </rPh>
    <rPh sb="3" eb="5">
      <t>タイショク</t>
    </rPh>
    <rPh sb="5" eb="7">
      <t>キュウフ</t>
    </rPh>
    <rPh sb="7" eb="9">
      <t>ヒキアテ</t>
    </rPh>
    <rPh sb="9" eb="10">
      <t>キン</t>
    </rPh>
    <phoneticPr fontId="2"/>
  </si>
  <si>
    <t>＜退職給付引当金計＞</t>
    <rPh sb="1" eb="3">
      <t>タイショク</t>
    </rPh>
    <rPh sb="3" eb="5">
      <t>キュウフ</t>
    </rPh>
    <rPh sb="5" eb="7">
      <t>ヒキアテ</t>
    </rPh>
    <rPh sb="7" eb="8">
      <t>キン</t>
    </rPh>
    <rPh sb="8" eb="9">
      <t>ケイ</t>
    </rPh>
    <phoneticPr fontId="2"/>
  </si>
  <si>
    <t>固定負債合計</t>
    <rPh sb="0" eb="2">
      <t>コテイ</t>
    </rPh>
    <rPh sb="2" eb="4">
      <t>フサイ</t>
    </rPh>
    <rPh sb="4" eb="6">
      <t>ゴウケイ</t>
    </rPh>
    <phoneticPr fontId="2"/>
  </si>
  <si>
    <t>　　　負債合計</t>
    <rPh sb="3" eb="5">
      <t>フサイ</t>
    </rPh>
    <rPh sb="5" eb="7">
      <t>ゴウケイ</t>
    </rPh>
    <phoneticPr fontId="2"/>
  </si>
  <si>
    <t>　　　正味財産</t>
    <rPh sb="3" eb="5">
      <t>ショウミ</t>
    </rPh>
    <rPh sb="5" eb="7">
      <t>ザイサン</t>
    </rPh>
    <phoneticPr fontId="2"/>
  </si>
  <si>
    <t>附 属 明 細 書</t>
    <phoneticPr fontId="2"/>
  </si>
  <si>
    <t>１．特定資産の明細</t>
    <phoneticPr fontId="2"/>
  </si>
  <si>
    <t>（単位：円）</t>
  </si>
  <si>
    <t>区分</t>
    <phoneticPr fontId="2"/>
  </si>
  <si>
    <t xml:space="preserve">資産の種類 </t>
    <phoneticPr fontId="2"/>
  </si>
  <si>
    <t>期首帳簿価額</t>
    <phoneticPr fontId="2"/>
  </si>
  <si>
    <t>当期増加額</t>
    <phoneticPr fontId="2"/>
  </si>
  <si>
    <t>当期減少額</t>
    <phoneticPr fontId="2"/>
  </si>
  <si>
    <t>期末帳簿価額</t>
    <phoneticPr fontId="2"/>
  </si>
  <si>
    <t>特定資産</t>
  </si>
  <si>
    <t>減価償却引当資産</t>
    <rPh sb="0" eb="2">
      <t>ゲンカ</t>
    </rPh>
    <rPh sb="2" eb="4">
      <t>ショウキャク</t>
    </rPh>
    <rPh sb="4" eb="6">
      <t>ヒキアテ</t>
    </rPh>
    <rPh sb="6" eb="8">
      <t>シサン</t>
    </rPh>
    <phoneticPr fontId="2"/>
  </si>
  <si>
    <t>財政運営資金積立資産</t>
    <rPh sb="0" eb="2">
      <t>ザイセイ</t>
    </rPh>
    <rPh sb="2" eb="4">
      <t>ウンエイ</t>
    </rPh>
    <rPh sb="4" eb="6">
      <t>シキン</t>
    </rPh>
    <rPh sb="6" eb="8">
      <t>ツミタテ</t>
    </rPh>
    <rPh sb="8" eb="10">
      <t>シサン</t>
    </rPh>
    <phoneticPr fontId="2"/>
  </si>
  <si>
    <t>特定資産計</t>
  </si>
  <si>
    <t>２．引当金の明細</t>
    <phoneticPr fontId="2"/>
  </si>
  <si>
    <t>期首残高</t>
    <phoneticPr fontId="2"/>
  </si>
  <si>
    <t>当期増加額</t>
  </si>
  <si>
    <t>当期減少額</t>
  </si>
  <si>
    <t>期末残高</t>
  </si>
  <si>
    <t>目的使用</t>
    <phoneticPr fontId="2"/>
  </si>
  <si>
    <t>その他</t>
  </si>
  <si>
    <t xml:space="preserve">      再資源化預託金</t>
    <rPh sb="6" eb="10">
      <t>サイシゲンカ</t>
    </rPh>
    <phoneticPr fontId="2"/>
  </si>
  <si>
    <t xml:space="preserve">      再資源化預託金</t>
    <rPh sb="6" eb="10">
      <t>サイシゲンカ</t>
    </rPh>
    <rPh sb="10" eb="13">
      <t>ヨタクキン</t>
    </rPh>
    <phoneticPr fontId="2"/>
  </si>
  <si>
    <t>（公社）福岡県ｼﾙﾊﾞｰ人材ｾﾝﾀｰ連合会</t>
    <rPh sb="1" eb="2">
      <t>コウ</t>
    </rPh>
    <rPh sb="2" eb="3">
      <t>シャ</t>
    </rPh>
    <rPh sb="4" eb="7">
      <t>フクオカケン</t>
    </rPh>
    <rPh sb="12" eb="14">
      <t>ジンザイ</t>
    </rPh>
    <rPh sb="18" eb="21">
      <t>レンゴウカイ</t>
    </rPh>
    <phoneticPr fontId="2"/>
  </si>
  <si>
    <t>3月分配分金</t>
    <rPh sb="1" eb="3">
      <t>ガツブン</t>
    </rPh>
    <rPh sb="3" eb="5">
      <t>ハイブン</t>
    </rPh>
    <rPh sb="5" eb="6">
      <t>キン</t>
    </rPh>
    <phoneticPr fontId="2"/>
  </si>
  <si>
    <t>3月分材料費等</t>
    <rPh sb="1" eb="3">
      <t>ガツブン</t>
    </rPh>
    <rPh sb="3" eb="6">
      <t>ザイリョウヒ</t>
    </rPh>
    <rPh sb="6" eb="7">
      <t>ナド</t>
    </rPh>
    <phoneticPr fontId="2"/>
  </si>
  <si>
    <t>3月分事務費</t>
    <rPh sb="1" eb="3">
      <t>ガツブン</t>
    </rPh>
    <rPh sb="3" eb="6">
      <t>ジムヒ</t>
    </rPh>
    <phoneticPr fontId="2"/>
  </si>
  <si>
    <t>3月分高齢者生きがい創造センター施設使用料</t>
    <rPh sb="1" eb="3">
      <t>ガツブン</t>
    </rPh>
    <rPh sb="3" eb="6">
      <t>コウレイシャ</t>
    </rPh>
    <rPh sb="6" eb="7">
      <t>イ</t>
    </rPh>
    <rPh sb="10" eb="12">
      <t>ソウゾウ</t>
    </rPh>
    <rPh sb="16" eb="18">
      <t>シセツ</t>
    </rPh>
    <rPh sb="18" eb="20">
      <t>シヨウ</t>
    </rPh>
    <rPh sb="20" eb="21">
      <t>リョウ</t>
    </rPh>
    <phoneticPr fontId="2"/>
  </si>
  <si>
    <t>3月分自動販売機電気料</t>
    <rPh sb="1" eb="3">
      <t>ガツブン</t>
    </rPh>
    <phoneticPr fontId="2"/>
  </si>
  <si>
    <t>2月分～3月分労働者派遣事業業務受託収益</t>
    <rPh sb="1" eb="2">
      <t>ガツ</t>
    </rPh>
    <rPh sb="2" eb="3">
      <t>フン</t>
    </rPh>
    <rPh sb="5" eb="6">
      <t>ガツ</t>
    </rPh>
    <rPh sb="6" eb="7">
      <t>ブン</t>
    </rPh>
    <rPh sb="7" eb="10">
      <t>ロウドウシャ</t>
    </rPh>
    <rPh sb="10" eb="12">
      <t>ハケン</t>
    </rPh>
    <rPh sb="12" eb="14">
      <t>ジギョウ</t>
    </rPh>
    <rPh sb="14" eb="16">
      <t>ギョウム</t>
    </rPh>
    <rPh sb="16" eb="18">
      <t>ジュタク</t>
    </rPh>
    <rPh sb="18" eb="20">
      <t>シュウエキ</t>
    </rPh>
    <phoneticPr fontId="2"/>
  </si>
  <si>
    <t>3月分住民税</t>
    <rPh sb="1" eb="3">
      <t>ガツブン</t>
    </rPh>
    <rPh sb="3" eb="6">
      <t>ジュウミンゼイ</t>
    </rPh>
    <phoneticPr fontId="2"/>
  </si>
  <si>
    <t>労働保険料精算額</t>
    <rPh sb="0" eb="2">
      <t>ロウドウ</t>
    </rPh>
    <rPh sb="2" eb="5">
      <t>ホケンリョウ</t>
    </rPh>
    <rPh sb="5" eb="8">
      <t>セイサンガク</t>
    </rPh>
    <phoneticPr fontId="2"/>
  </si>
  <si>
    <t>増　減</t>
    <rPh sb="0" eb="1">
      <t>ゾウ</t>
    </rPh>
    <rPh sb="2" eb="3">
      <t>ゲン</t>
    </rPh>
    <phoneticPr fontId="2"/>
  </si>
  <si>
    <t>合　計</t>
    <rPh sb="0" eb="1">
      <t>ア</t>
    </rPh>
    <rPh sb="2" eb="3">
      <t>ケイ</t>
    </rPh>
    <phoneticPr fontId="2"/>
  </si>
  <si>
    <t xml:space="preserve">      前受金</t>
    <rPh sb="6" eb="8">
      <t>マエウケ</t>
    </rPh>
    <phoneticPr fontId="2"/>
  </si>
  <si>
    <t>科　目</t>
    <phoneticPr fontId="2"/>
  </si>
  <si>
    <t>科　目</t>
    <phoneticPr fontId="2"/>
  </si>
  <si>
    <t>租税公課</t>
    <rPh sb="0" eb="2">
      <t>ソゼイ</t>
    </rPh>
    <phoneticPr fontId="2"/>
  </si>
  <si>
    <t>租税公課</t>
    <phoneticPr fontId="2"/>
  </si>
  <si>
    <t>固定資産売却益</t>
    <rPh sb="0" eb="2">
      <t>コテイ</t>
    </rPh>
    <rPh sb="2" eb="4">
      <t>シサン</t>
    </rPh>
    <rPh sb="4" eb="7">
      <t>バイキャクエキ</t>
    </rPh>
    <phoneticPr fontId="2"/>
  </si>
  <si>
    <t>車両運搬具売却益</t>
    <rPh sb="0" eb="2">
      <t>シャリョウ</t>
    </rPh>
    <rPh sb="2" eb="4">
      <t>ウンパン</t>
    </rPh>
    <rPh sb="4" eb="5">
      <t>グ</t>
    </rPh>
    <rPh sb="5" eb="7">
      <t>バイキャク</t>
    </rPh>
    <rPh sb="7" eb="8">
      <t>エキ</t>
    </rPh>
    <phoneticPr fontId="2"/>
  </si>
  <si>
    <t>3件</t>
    <rPh sb="1" eb="2">
      <t>ケン</t>
    </rPh>
    <phoneticPr fontId="2"/>
  </si>
  <si>
    <t>受取事業収益（介護予防・日常生活支援総合事業）</t>
    <rPh sb="0" eb="1">
      <t>ウ</t>
    </rPh>
    <rPh sb="1" eb="2">
      <t>ト</t>
    </rPh>
    <rPh sb="2" eb="4">
      <t>ジギョウ</t>
    </rPh>
    <rPh sb="4" eb="6">
      <t>シュウエキ</t>
    </rPh>
    <rPh sb="7" eb="9">
      <t>カイゴ</t>
    </rPh>
    <rPh sb="9" eb="11">
      <t>ヨボウ</t>
    </rPh>
    <rPh sb="12" eb="14">
      <t>ニチジョウ</t>
    </rPh>
    <rPh sb="14" eb="16">
      <t>セイカツ</t>
    </rPh>
    <rPh sb="16" eb="18">
      <t>シエン</t>
    </rPh>
    <rPh sb="18" eb="20">
      <t>ソウゴウ</t>
    </rPh>
    <rPh sb="20" eb="22">
      <t>ジギョウ</t>
    </rPh>
    <phoneticPr fontId="2"/>
  </si>
  <si>
    <t>介護予防・日常生活支援総合事業受託収益</t>
    <rPh sb="15" eb="17">
      <t>ジュタク</t>
    </rPh>
    <rPh sb="17" eb="19">
      <t>シュウエキ</t>
    </rPh>
    <phoneticPr fontId="2"/>
  </si>
  <si>
    <t>介護予防・日常生活支援総合事業利用者負担金収益</t>
    <rPh sb="15" eb="18">
      <t>リヨウシャ</t>
    </rPh>
    <rPh sb="18" eb="20">
      <t>フタン</t>
    </rPh>
    <rPh sb="20" eb="21">
      <t>キン</t>
    </rPh>
    <rPh sb="21" eb="23">
      <t>シュウエキ</t>
    </rPh>
    <phoneticPr fontId="2"/>
  </si>
  <si>
    <t xml:space="preserve">      預り保証金</t>
    <rPh sb="6" eb="7">
      <t>アズカ</t>
    </rPh>
    <rPh sb="8" eb="11">
      <t>ホショウキン</t>
    </rPh>
    <phoneticPr fontId="2"/>
  </si>
  <si>
    <t>大野城市指定袋販売代行業務預り保証金</t>
    <rPh sb="0" eb="3">
      <t>オオノジョウ</t>
    </rPh>
    <rPh sb="3" eb="4">
      <t>シ</t>
    </rPh>
    <rPh sb="4" eb="6">
      <t>シテイ</t>
    </rPh>
    <rPh sb="6" eb="7">
      <t>フクロ</t>
    </rPh>
    <rPh sb="7" eb="9">
      <t>ハンバイ</t>
    </rPh>
    <rPh sb="9" eb="11">
      <t>ダイコウ</t>
    </rPh>
    <rPh sb="11" eb="13">
      <t>ギョウム</t>
    </rPh>
    <rPh sb="13" eb="14">
      <t>アズカ</t>
    </rPh>
    <rPh sb="15" eb="18">
      <t>ホショウキン</t>
    </rPh>
    <phoneticPr fontId="2"/>
  </si>
  <si>
    <t>大野城市指定袋販売代金預り金</t>
    <rPh sb="0" eb="3">
      <t>オオノジョウ</t>
    </rPh>
    <rPh sb="3" eb="4">
      <t>シ</t>
    </rPh>
    <rPh sb="4" eb="6">
      <t>シテイ</t>
    </rPh>
    <rPh sb="6" eb="7">
      <t>フクロ</t>
    </rPh>
    <rPh sb="7" eb="9">
      <t>ハンバイ</t>
    </rPh>
    <rPh sb="9" eb="11">
      <t>ダイキン</t>
    </rPh>
    <rPh sb="11" eb="12">
      <t>アズカ</t>
    </rPh>
    <rPh sb="13" eb="14">
      <t>キン</t>
    </rPh>
    <phoneticPr fontId="2"/>
  </si>
  <si>
    <t>大野城市指定袋販売代金</t>
    <rPh sb="0" eb="3">
      <t>オオノジョウ</t>
    </rPh>
    <rPh sb="3" eb="4">
      <t>シ</t>
    </rPh>
    <rPh sb="4" eb="6">
      <t>シテイ</t>
    </rPh>
    <rPh sb="6" eb="7">
      <t>フクロ</t>
    </rPh>
    <rPh sb="7" eb="9">
      <t>ハンバイ</t>
    </rPh>
    <rPh sb="9" eb="11">
      <t>ダイキン</t>
    </rPh>
    <phoneticPr fontId="2"/>
  </si>
  <si>
    <t>大野城市サンシャイン（株）</t>
    <rPh sb="0" eb="3">
      <t>オオノジョウ</t>
    </rPh>
    <rPh sb="3" eb="4">
      <t>シ</t>
    </rPh>
    <rPh sb="10" eb="13">
      <t>カブ</t>
    </rPh>
    <rPh sb="11" eb="12">
      <t>カブ</t>
    </rPh>
    <phoneticPr fontId="2"/>
  </si>
  <si>
    <t>全国ｼﾙﾊﾞｰ人材ｾﾝﾀｰ企業年金基金</t>
    <rPh sb="0" eb="2">
      <t>ゼンコク</t>
    </rPh>
    <rPh sb="7" eb="9">
      <t>ジンザイ</t>
    </rPh>
    <rPh sb="14" eb="16">
      <t>ネンキン</t>
    </rPh>
    <rPh sb="16" eb="17">
      <t>ネンキン</t>
    </rPh>
    <rPh sb="17" eb="19">
      <t>キキン</t>
    </rPh>
    <phoneticPr fontId="2"/>
  </si>
  <si>
    <t>3月分事業主企業年金基金掛金</t>
    <rPh sb="1" eb="3">
      <t>ガツブン</t>
    </rPh>
    <rPh sb="3" eb="6">
      <t>ジギョウヌシ</t>
    </rPh>
    <rPh sb="6" eb="8">
      <t>キギョウ</t>
    </rPh>
    <rPh sb="8" eb="10">
      <t>ネンキン</t>
    </rPh>
    <rPh sb="10" eb="12">
      <t>キキン</t>
    </rPh>
    <rPh sb="12" eb="14">
      <t>カケキン</t>
    </rPh>
    <phoneticPr fontId="2"/>
  </si>
  <si>
    <t>3月31日退職者3月分社会保険料</t>
    <rPh sb="1" eb="2">
      <t>ガツ</t>
    </rPh>
    <rPh sb="4" eb="5">
      <t>ニチ</t>
    </rPh>
    <rPh sb="5" eb="8">
      <t>タイショクシャ</t>
    </rPh>
    <rPh sb="9" eb="11">
      <t>ガツブン</t>
    </rPh>
    <rPh sb="11" eb="16">
      <t>シャカイホケンリョウ</t>
    </rPh>
    <phoneticPr fontId="2"/>
  </si>
  <si>
    <t>3月31日退職者3月分企業年金基金掛金</t>
    <rPh sb="1" eb="2">
      <t>ガツ</t>
    </rPh>
    <rPh sb="4" eb="5">
      <t>ニチ</t>
    </rPh>
    <rPh sb="5" eb="8">
      <t>タイショクシャ</t>
    </rPh>
    <rPh sb="9" eb="11">
      <t>ガツブン</t>
    </rPh>
    <rPh sb="11" eb="13">
      <t>キギョウ</t>
    </rPh>
    <rPh sb="13" eb="15">
      <t>ネンキン</t>
    </rPh>
    <rPh sb="15" eb="17">
      <t>キキン</t>
    </rPh>
    <rPh sb="17" eb="19">
      <t>カケキン</t>
    </rPh>
    <phoneticPr fontId="2"/>
  </si>
  <si>
    <t>大野城市</t>
    <rPh sb="0" eb="4">
      <t>オオノジョウシ</t>
    </rPh>
    <phoneticPr fontId="2"/>
  </si>
  <si>
    <t>預り保証金</t>
    <rPh sb="0" eb="1">
      <t>アズカ</t>
    </rPh>
    <rPh sb="2" eb="5">
      <t>ホショウキン</t>
    </rPh>
    <phoneticPr fontId="2"/>
  </si>
  <si>
    <t>＜預り保証金計＞</t>
    <rPh sb="1" eb="2">
      <t>アズカ</t>
    </rPh>
    <rPh sb="3" eb="6">
      <t>ホショウキン</t>
    </rPh>
    <rPh sb="6" eb="7">
      <t>ケイ</t>
    </rPh>
    <phoneticPr fontId="2"/>
  </si>
  <si>
    <t>臨時雇賃金</t>
    <rPh sb="0" eb="3">
      <t>リンジヤト</t>
    </rPh>
    <rPh sb="3" eb="5">
      <t>チンギン</t>
    </rPh>
    <phoneticPr fontId="2"/>
  </si>
  <si>
    <t>固定資産除却損</t>
    <rPh sb="0" eb="2">
      <t>コテイ</t>
    </rPh>
    <rPh sb="2" eb="4">
      <t>シサン</t>
    </rPh>
    <rPh sb="4" eb="7">
      <t>ジョキャクソン</t>
    </rPh>
    <phoneticPr fontId="2"/>
  </si>
  <si>
    <t>什器備品除却損</t>
    <rPh sb="4" eb="7">
      <t>ジョキャクソン</t>
    </rPh>
    <phoneticPr fontId="2"/>
  </si>
  <si>
    <t>雑費</t>
    <phoneticPr fontId="2"/>
  </si>
  <si>
    <t>受取寄付金</t>
    <rPh sb="0" eb="5">
      <t>ウケトリキフキン</t>
    </rPh>
    <phoneticPr fontId="2"/>
  </si>
  <si>
    <t>臨時雇賃金</t>
    <rPh sb="0" eb="3">
      <t>リンジヤト</t>
    </rPh>
    <rPh sb="3" eb="5">
      <t>チンギン</t>
    </rPh>
    <phoneticPr fontId="2"/>
  </si>
  <si>
    <t>貸倒引当金繰入額</t>
    <rPh sb="0" eb="8">
      <t>カシダオレヒキアテキンクリイレガク</t>
    </rPh>
    <phoneticPr fontId="2"/>
  </si>
  <si>
    <t>固定資産除却損</t>
    <rPh sb="4" eb="7">
      <t>ジョキャクソン</t>
    </rPh>
    <phoneticPr fontId="2"/>
  </si>
  <si>
    <t>什器備品除却損</t>
    <rPh sb="4" eb="7">
      <t>ジョキャクソン</t>
    </rPh>
    <phoneticPr fontId="2"/>
  </si>
  <si>
    <t>訓練委託費</t>
    <rPh sb="0" eb="2">
      <t>クンレン</t>
    </rPh>
    <phoneticPr fontId="2"/>
  </si>
  <si>
    <t>大野城市陶芸会</t>
    <rPh sb="0" eb="4">
      <t>オオノジョウシ</t>
    </rPh>
    <rPh sb="4" eb="6">
      <t>トウゲイ</t>
    </rPh>
    <rPh sb="6" eb="7">
      <t>カイ</t>
    </rPh>
    <phoneticPr fontId="2"/>
  </si>
  <si>
    <t>高齢者生きがい創造センターエレベーター保守点検料等</t>
    <rPh sb="0" eb="3">
      <t>コウレイシャ</t>
    </rPh>
    <rPh sb="3" eb="4">
      <t>イ</t>
    </rPh>
    <rPh sb="7" eb="9">
      <t>ソウゾウ</t>
    </rPh>
    <rPh sb="19" eb="21">
      <t>ホシュ</t>
    </rPh>
    <rPh sb="21" eb="23">
      <t>テンケン</t>
    </rPh>
    <rPh sb="23" eb="24">
      <t>リョウ</t>
    </rPh>
    <rPh sb="24" eb="25">
      <t>トウ</t>
    </rPh>
    <phoneticPr fontId="2"/>
  </si>
  <si>
    <t>3月31日退職者4月分～5月分住民税</t>
    <rPh sb="1" eb="2">
      <t>ガツ</t>
    </rPh>
    <rPh sb="4" eb="5">
      <t>ニチ</t>
    </rPh>
    <rPh sb="5" eb="8">
      <t>タイショクシャ</t>
    </rPh>
    <rPh sb="9" eb="11">
      <t>ガツブン</t>
    </rPh>
    <rPh sb="13" eb="15">
      <t>ガツブン</t>
    </rPh>
    <rPh sb="15" eb="18">
      <t>ジュウミンゼイ</t>
    </rPh>
    <phoneticPr fontId="2"/>
  </si>
  <si>
    <t xml:space="preserve">      公益目的事業会計立替金</t>
    <rPh sb="14" eb="17">
      <t>タテカエキン</t>
    </rPh>
    <phoneticPr fontId="2"/>
  </si>
  <si>
    <t xml:space="preserve">      法人会計未払金</t>
    <rPh sb="10" eb="13">
      <t>ミハライキン</t>
    </rPh>
    <phoneticPr fontId="2"/>
  </si>
  <si>
    <t xml:space="preserve">      法人会計立替金</t>
    <rPh sb="10" eb="13">
      <t>タテカエキン</t>
    </rPh>
    <phoneticPr fontId="2"/>
  </si>
  <si>
    <t xml:space="preserve">      公益目的事業会計未払金</t>
    <rPh sb="14" eb="17">
      <t>ミハライキン</t>
    </rPh>
    <phoneticPr fontId="2"/>
  </si>
  <si>
    <t>ｼﾞｬﾊﾟﾝ福岡ﾍﾟﾌﾟｼｺｰﾗ販売（株）</t>
    <rPh sb="6" eb="8">
      <t>フクオカ</t>
    </rPh>
    <rPh sb="16" eb="18">
      <t>ハンバイ</t>
    </rPh>
    <rPh sb="19" eb="20">
      <t>カブ</t>
    </rPh>
    <phoneticPr fontId="2"/>
  </si>
  <si>
    <t>SECエレベーター（株）他2件</t>
    <rPh sb="10" eb="11">
      <t>カブ</t>
    </rPh>
    <rPh sb="12" eb="13">
      <t>ホカ</t>
    </rPh>
    <rPh sb="14" eb="15">
      <t>ケン</t>
    </rPh>
    <phoneticPr fontId="2"/>
  </si>
  <si>
    <t>職員互助会弔電料</t>
    <rPh sb="0" eb="2">
      <t>ショクイン</t>
    </rPh>
    <rPh sb="2" eb="5">
      <t>ゴジョカイ</t>
    </rPh>
    <rPh sb="5" eb="7">
      <t>チョウデン</t>
    </rPh>
    <rPh sb="7" eb="8">
      <t>リョウ</t>
    </rPh>
    <phoneticPr fontId="2"/>
  </si>
  <si>
    <t>内部取引等消去</t>
    <rPh sb="4" eb="5">
      <t>ナド</t>
    </rPh>
    <phoneticPr fontId="2"/>
  </si>
  <si>
    <t>内部取引等消去</t>
    <rPh sb="0" eb="2">
      <t>ナイブ</t>
    </rPh>
    <rPh sb="2" eb="4">
      <t>トリヒキ</t>
    </rPh>
    <rPh sb="4" eb="5">
      <t>ナド</t>
    </rPh>
    <rPh sb="5" eb="7">
      <t>ショウキョ</t>
    </rPh>
    <phoneticPr fontId="2"/>
  </si>
  <si>
    <t>（注）貸倒引当金の当期減少額のその他は不要額の取崩によるものである。</t>
    <rPh sb="1" eb="2">
      <t>チュウ</t>
    </rPh>
    <rPh sb="3" eb="8">
      <t>カシダオレヒキアテキン</t>
    </rPh>
    <rPh sb="9" eb="11">
      <t>トウキ</t>
    </rPh>
    <rPh sb="11" eb="14">
      <t>ゲンショウガク</t>
    </rPh>
    <rPh sb="17" eb="18">
      <t>タ</t>
    </rPh>
    <rPh sb="19" eb="21">
      <t>フヨウ</t>
    </rPh>
    <rPh sb="21" eb="22">
      <t>ガク</t>
    </rPh>
    <rPh sb="23" eb="25">
      <t>トリクズシ</t>
    </rPh>
    <phoneticPr fontId="2"/>
  </si>
  <si>
    <t>　　前受金</t>
    <rPh sb="2" eb="4">
      <t>マエウ</t>
    </rPh>
    <rPh sb="4" eb="5">
      <t>キン</t>
    </rPh>
    <phoneticPr fontId="2"/>
  </si>
  <si>
    <t>雑損失</t>
    <rPh sb="1" eb="3">
      <t>ソンシツ</t>
    </rPh>
    <phoneticPr fontId="2"/>
  </si>
  <si>
    <t>雑損失</t>
    <rPh sb="0" eb="1">
      <t>ザツ</t>
    </rPh>
    <rPh sb="1" eb="3">
      <t>ソンシツ</t>
    </rPh>
    <phoneticPr fontId="2"/>
  </si>
  <si>
    <t>雑損失</t>
    <rPh sb="0" eb="3">
      <t>ザツソンシツ</t>
    </rPh>
    <phoneticPr fontId="2"/>
  </si>
  <si>
    <t>3月分大野城市指定袋販売代行業務委託料等</t>
    <rPh sb="1" eb="3">
      <t>ガツブン</t>
    </rPh>
    <rPh sb="3" eb="7">
      <t>オオノジョウシ</t>
    </rPh>
    <rPh sb="7" eb="9">
      <t>シテイ</t>
    </rPh>
    <rPh sb="9" eb="10">
      <t>フクロ</t>
    </rPh>
    <rPh sb="10" eb="12">
      <t>ハンバイ</t>
    </rPh>
    <rPh sb="12" eb="14">
      <t>ダイコウ</t>
    </rPh>
    <rPh sb="14" eb="16">
      <t>ギョウム</t>
    </rPh>
    <rPh sb="16" eb="19">
      <t>イタクリョウ</t>
    </rPh>
    <rPh sb="19" eb="20">
      <t>ナド</t>
    </rPh>
    <phoneticPr fontId="2"/>
  </si>
  <si>
    <t>前受金</t>
    <rPh sb="0" eb="3">
      <t>マエウケキン</t>
    </rPh>
    <phoneticPr fontId="2"/>
  </si>
  <si>
    <t>＜前受金計＞</t>
    <rPh sb="1" eb="3">
      <t>マエウケ</t>
    </rPh>
    <rPh sb="3" eb="4">
      <t>キン</t>
    </rPh>
    <rPh sb="4" eb="5">
      <t>ケイ</t>
    </rPh>
    <phoneticPr fontId="2"/>
  </si>
  <si>
    <t>3月分水道料金</t>
    <rPh sb="1" eb="3">
      <t>ガツブン</t>
    </rPh>
    <rPh sb="3" eb="5">
      <t>スイドウ</t>
    </rPh>
    <rPh sb="5" eb="7">
      <t>リョウキン</t>
    </rPh>
    <phoneticPr fontId="2"/>
  </si>
  <si>
    <t>3月分事業主社会保険料</t>
    <rPh sb="1" eb="3">
      <t>ガツブン</t>
    </rPh>
    <rPh sb="3" eb="6">
      <t>ジギョウヌシ</t>
    </rPh>
    <rPh sb="6" eb="8">
      <t>シャカイ</t>
    </rPh>
    <rPh sb="8" eb="11">
      <t>ホケンリョウ</t>
    </rPh>
    <phoneticPr fontId="2"/>
  </si>
  <si>
    <t>令和 8年 3月31日現在</t>
    <rPh sb="0" eb="2">
      <t>レイワ</t>
    </rPh>
    <phoneticPr fontId="2"/>
  </si>
  <si>
    <t>令和 7年 4月 1日から令和 8年 3月31日まで</t>
    <rPh sb="13" eb="15">
      <t>レイワ</t>
    </rPh>
    <phoneticPr fontId="2"/>
  </si>
  <si>
    <t>包括的契約に係る収益</t>
    <rPh sb="0" eb="3">
      <t>ホウカツテキ</t>
    </rPh>
    <rPh sb="3" eb="5">
      <t>ケイヤク</t>
    </rPh>
    <rPh sb="6" eb="7">
      <t>カカ</t>
    </rPh>
    <rPh sb="8" eb="10">
      <t>シュウエキ</t>
    </rPh>
    <phoneticPr fontId="2"/>
  </si>
  <si>
    <t>受取センター業務委託料</t>
    <rPh sb="0" eb="2">
      <t>ウケトリ</t>
    </rPh>
    <rPh sb="6" eb="8">
      <t>ギョウム</t>
    </rPh>
    <rPh sb="8" eb="11">
      <t>イタクリョウ</t>
    </rPh>
    <phoneticPr fontId="2"/>
  </si>
  <si>
    <t>受取材料費等</t>
    <rPh sb="0" eb="2">
      <t>ウケトリ</t>
    </rPh>
    <rPh sb="2" eb="5">
      <t>ザイリョウヒ</t>
    </rPh>
    <rPh sb="5" eb="6">
      <t>ナド</t>
    </rPh>
    <phoneticPr fontId="2"/>
  </si>
  <si>
    <t>受取配分金</t>
    <phoneticPr fontId="2"/>
  </si>
  <si>
    <t>受取材料費等</t>
    <phoneticPr fontId="2"/>
  </si>
  <si>
    <t>受取事務費</t>
    <phoneticPr fontId="2"/>
  </si>
  <si>
    <t>支払材料費等（包括的契約に係るもの）</t>
    <rPh sb="7" eb="12">
      <t>ホウカツテキケイヤク</t>
    </rPh>
    <rPh sb="13" eb="14">
      <t>カカ</t>
    </rPh>
    <phoneticPr fontId="2"/>
  </si>
  <si>
    <t>受取センター業務委託料</t>
    <rPh sb="0" eb="2">
      <t>ウケトリ</t>
    </rPh>
    <rPh sb="6" eb="11">
      <t>ギョウムイタクリョウ</t>
    </rPh>
    <phoneticPr fontId="2"/>
  </si>
  <si>
    <t>支払材料費等（包括的契約に係るもの）</t>
    <rPh sb="7" eb="10">
      <t>ホウカツテキ</t>
    </rPh>
    <rPh sb="10" eb="12">
      <t>ケイヤク</t>
    </rPh>
    <rPh sb="13" eb="14">
      <t>カカ</t>
    </rPh>
    <phoneticPr fontId="2"/>
  </si>
  <si>
    <t>配分金　38件</t>
    <rPh sb="0" eb="2">
      <t>ハイブン</t>
    </rPh>
    <rPh sb="2" eb="3">
      <t>キン</t>
    </rPh>
    <rPh sb="6" eb="7">
      <t>ケン</t>
    </rPh>
    <phoneticPr fontId="2"/>
  </si>
  <si>
    <t>材料費等　3件</t>
    <rPh sb="0" eb="3">
      <t>ザイリョウヒ</t>
    </rPh>
    <rPh sb="3" eb="4">
      <t>ナド</t>
    </rPh>
    <rPh sb="6" eb="7">
      <t>ケン</t>
    </rPh>
    <phoneticPr fontId="2"/>
  </si>
  <si>
    <t>事務費　38件</t>
    <rPh sb="0" eb="3">
      <t>ジムヒ</t>
    </rPh>
    <rPh sb="6" eb="7">
      <t>ケン</t>
    </rPh>
    <phoneticPr fontId="2"/>
  </si>
  <si>
    <t>令和8年1月分～令和8年2月分配分金</t>
    <rPh sb="0" eb="2">
      <t>レイワ</t>
    </rPh>
    <rPh sb="3" eb="4">
      <t>ネン</t>
    </rPh>
    <rPh sb="5" eb="6">
      <t>ガツ</t>
    </rPh>
    <rPh sb="6" eb="7">
      <t>ブン</t>
    </rPh>
    <rPh sb="8" eb="10">
      <t>レイワ</t>
    </rPh>
    <rPh sb="11" eb="12">
      <t>ネン</t>
    </rPh>
    <rPh sb="13" eb="15">
      <t>ガツブン</t>
    </rPh>
    <rPh sb="15" eb="17">
      <t>ハイブン</t>
    </rPh>
    <rPh sb="17" eb="18">
      <t>キン</t>
    </rPh>
    <phoneticPr fontId="2"/>
  </si>
  <si>
    <t>令和8年1月分～令和8年2月分事務費</t>
    <rPh sb="0" eb="2">
      <t>レイワ</t>
    </rPh>
    <rPh sb="3" eb="4">
      <t>ネン</t>
    </rPh>
    <rPh sb="5" eb="7">
      <t>ガツブン</t>
    </rPh>
    <rPh sb="8" eb="10">
      <t>レイワ</t>
    </rPh>
    <rPh sb="11" eb="12">
      <t>ネン</t>
    </rPh>
    <rPh sb="13" eb="15">
      <t>ガツブン</t>
    </rPh>
    <rPh sb="15" eb="18">
      <t>ジムヒ</t>
    </rPh>
    <phoneticPr fontId="2"/>
  </si>
  <si>
    <t>令和8年1月分材料費等</t>
    <rPh sb="0" eb="2">
      <t>レイワ</t>
    </rPh>
    <rPh sb="3" eb="4">
      <t>ネン</t>
    </rPh>
    <rPh sb="5" eb="7">
      <t>ガツブン</t>
    </rPh>
    <rPh sb="7" eb="10">
      <t>ザイリョウヒ</t>
    </rPh>
    <rPh sb="10" eb="11">
      <t>ナド</t>
    </rPh>
    <phoneticPr fontId="2"/>
  </si>
  <si>
    <t>包括的契約　137件</t>
    <rPh sb="0" eb="3">
      <t>ホウカツテキ</t>
    </rPh>
    <rPh sb="3" eb="5">
      <t>ケイヤク</t>
    </rPh>
    <rPh sb="9" eb="10">
      <t>ケン</t>
    </rPh>
    <phoneticPr fontId="2"/>
  </si>
  <si>
    <t>3月分業務委託料等</t>
    <rPh sb="1" eb="3">
      <t>ガツブン</t>
    </rPh>
    <rPh sb="3" eb="5">
      <t>ギョウム</t>
    </rPh>
    <rPh sb="5" eb="8">
      <t>イタクリョウ</t>
    </rPh>
    <rPh sb="8" eb="9">
      <t>ナド</t>
    </rPh>
    <phoneticPr fontId="2"/>
  </si>
  <si>
    <t>令和7年12月分～令和8年2月分業務委託料等</t>
    <rPh sb="0" eb="2">
      <t>レイワ</t>
    </rPh>
    <rPh sb="3" eb="4">
      <t>ネン</t>
    </rPh>
    <rPh sb="6" eb="7">
      <t>ガツ</t>
    </rPh>
    <rPh sb="7" eb="8">
      <t>ブン</t>
    </rPh>
    <rPh sb="9" eb="11">
      <t>レイワ</t>
    </rPh>
    <rPh sb="12" eb="13">
      <t>ネン</t>
    </rPh>
    <rPh sb="14" eb="16">
      <t>ガツブン</t>
    </rPh>
    <rPh sb="16" eb="18">
      <t>ギョウム</t>
    </rPh>
    <rPh sb="18" eb="21">
      <t>イタクリョウ</t>
    </rPh>
    <rPh sb="21" eb="22">
      <t>ナド</t>
    </rPh>
    <phoneticPr fontId="2"/>
  </si>
  <si>
    <t>（株）全福サービス　他2件</t>
    <rPh sb="1" eb="2">
      <t>カブ</t>
    </rPh>
    <rPh sb="3" eb="4">
      <t>ゼン</t>
    </rPh>
    <rPh sb="4" eb="5">
      <t>フク</t>
    </rPh>
    <rPh sb="10" eb="11">
      <t>ホカ</t>
    </rPh>
    <rPh sb="12" eb="13">
      <t>ケン</t>
    </rPh>
    <phoneticPr fontId="2"/>
  </si>
  <si>
    <t>正会員会費1名分</t>
    <rPh sb="0" eb="5">
      <t>セイカイインカイヒ</t>
    </rPh>
    <rPh sb="6" eb="7">
      <t>ナ</t>
    </rPh>
    <rPh sb="7" eb="8">
      <t>フン</t>
    </rPh>
    <phoneticPr fontId="2"/>
  </si>
  <si>
    <t>包括的契約　21件</t>
    <rPh sb="0" eb="5">
      <t>ホウカツテキケイヤク</t>
    </rPh>
    <rPh sb="8" eb="9">
      <t>ケン</t>
    </rPh>
    <phoneticPr fontId="2"/>
  </si>
  <si>
    <t>3月分会員業務委託料等</t>
    <rPh sb="1" eb="3">
      <t>ガツブン</t>
    </rPh>
    <rPh sb="3" eb="5">
      <t>カイイン</t>
    </rPh>
    <rPh sb="5" eb="7">
      <t>ギョウム</t>
    </rPh>
    <rPh sb="7" eb="10">
      <t>イタクリョウ</t>
    </rPh>
    <rPh sb="10" eb="11">
      <t>ナド</t>
    </rPh>
    <phoneticPr fontId="2"/>
  </si>
  <si>
    <t>職員の退職金及び3月分旅費</t>
    <rPh sb="0" eb="2">
      <t>ショクイン</t>
    </rPh>
    <rPh sb="3" eb="6">
      <t>タイショクキン</t>
    </rPh>
    <rPh sb="6" eb="7">
      <t>オヨ</t>
    </rPh>
    <rPh sb="9" eb="11">
      <t>ガツブン</t>
    </rPh>
    <rPh sb="11" eb="13">
      <t>リョヒ</t>
    </rPh>
    <phoneticPr fontId="2"/>
  </si>
  <si>
    <t>令和7年度補助金精算額</t>
    <rPh sb="0" eb="2">
      <t>レイワ</t>
    </rPh>
    <rPh sb="3" eb="5">
      <t>ネンド</t>
    </rPh>
    <rPh sb="5" eb="8">
      <t>ホジョキン</t>
    </rPh>
    <rPh sb="8" eb="10">
      <t>セイサン</t>
    </rPh>
    <rPh sb="10" eb="11">
      <t>ガク</t>
    </rPh>
    <phoneticPr fontId="2"/>
  </si>
  <si>
    <t>（株）ENEOSウイング　他4件</t>
    <rPh sb="1" eb="2">
      <t>カブ</t>
    </rPh>
    <rPh sb="13" eb="14">
      <t>ホカ</t>
    </rPh>
    <rPh sb="15" eb="16">
      <t>ケン</t>
    </rPh>
    <phoneticPr fontId="2"/>
  </si>
  <si>
    <t>リコージャパン（株） 他7件</t>
    <rPh sb="8" eb="9">
      <t>カブ</t>
    </rPh>
    <rPh sb="11" eb="12">
      <t>ホカ</t>
    </rPh>
    <rPh sb="13" eb="14">
      <t>ケン</t>
    </rPh>
    <phoneticPr fontId="2"/>
  </si>
  <si>
    <t>公益目的事業及び管理目的の業務に要した費用　8件</t>
    <rPh sb="0" eb="2">
      <t>コウエキ</t>
    </rPh>
    <rPh sb="2" eb="4">
      <t>モクテキ</t>
    </rPh>
    <rPh sb="4" eb="6">
      <t>ジギョウ</t>
    </rPh>
    <rPh sb="6" eb="7">
      <t>オヨ</t>
    </rPh>
    <rPh sb="8" eb="10">
      <t>カンリ</t>
    </rPh>
    <rPh sb="10" eb="12">
      <t>モクテキ</t>
    </rPh>
    <rPh sb="13" eb="15">
      <t>ギョウム</t>
    </rPh>
    <rPh sb="16" eb="17">
      <t>ヨウ</t>
    </rPh>
    <rPh sb="19" eb="21">
      <t>ヒヨウ</t>
    </rPh>
    <rPh sb="23" eb="24">
      <t>ケン</t>
    </rPh>
    <phoneticPr fontId="2"/>
  </si>
  <si>
    <t>職員3名に対する退職金の支払いに備えたもの</t>
    <rPh sb="0" eb="2">
      <t>ショクイン</t>
    </rPh>
    <rPh sb="3" eb="4">
      <t>ナ</t>
    </rPh>
    <rPh sb="5" eb="6">
      <t>タイ</t>
    </rPh>
    <rPh sb="8" eb="11">
      <t>タイショクキン</t>
    </rPh>
    <rPh sb="12" eb="14">
      <t>シハラ</t>
    </rPh>
    <rPh sb="16" eb="17">
      <t>ソナ</t>
    </rPh>
    <phoneticPr fontId="2"/>
  </si>
  <si>
    <t>（株）西鉄ストア　他13件</t>
    <rPh sb="1" eb="2">
      <t>カブ</t>
    </rPh>
    <rPh sb="3" eb="5">
      <t>ニシテツ</t>
    </rPh>
    <rPh sb="9" eb="10">
      <t>ホカ</t>
    </rPh>
    <rPh sb="12" eb="13">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</si>
</sst>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23" x14ac:knownFonts="1">
    <font>
      <sz val="11"/>
      <name val="ＭＳ Ｐゴシック"/>
      <family val="3"/>
      <charset val="128"/>
    </font>
    <font>
      <b/>
      <u/>
      <sz val="14"/>
      <name val="HGSｺﾞｼｯｸM"/>
      <family val="3"/>
      <charset val="128"/>
    </font>
    <font>
      <sz val="6"/>
      <name val="ＭＳ Ｐゴシック"/>
      <family val="3"/>
      <charset val="128"/>
    </font>
    <font>
      <sz val="14"/>
      <name val="HGSｺﾞｼｯｸM"/>
      <family val="3"/>
      <charset val="128"/>
    </font>
    <font>
      <sz val="11"/>
      <name val="HGSｺﾞｼｯｸM"/>
      <family val="3"/>
      <charset val="128"/>
    </font>
    <font>
      <sz val="11"/>
      <name val="HGｺﾞｼｯｸM"/>
      <family val="3"/>
      <charset val="128"/>
    </font>
    <font>
      <b/>
      <sz val="11"/>
      <name val="HGｺﾞｼｯｸM"/>
      <family val="3"/>
      <charset val="128"/>
    </font>
    <font>
      <sz val="11"/>
      <color theme="1"/>
      <name val="ＭＳ Ｐゴシック"/>
      <family val="3"/>
      <charset val="128"/>
      <scheme val="minor"/>
    </font>
    <font>
      <b/>
      <u/>
      <sz val="12"/>
      <color theme="1"/>
      <name val="HGｺﾞｼｯｸM"/>
      <family val="3"/>
      <charset val="128"/>
    </font>
    <font>
      <u/>
      <sz val="12"/>
      <color theme="1"/>
      <name val="HGｺﾞｼｯｸM"/>
      <family val="3"/>
      <charset val="128"/>
    </font>
    <font>
      <sz val="11"/>
      <color theme="1"/>
      <name val="HGｺﾞｼｯｸM"/>
      <family val="3"/>
      <charset val="128"/>
    </font>
    <font>
      <sz val="12"/>
      <color theme="1"/>
      <name val="HGｺﾞｼｯｸM"/>
      <family val="3"/>
      <charset val="128"/>
    </font>
    <font>
      <sz val="9"/>
      <color theme="1"/>
      <name val="HGｺﾞｼｯｸM"/>
      <family val="3"/>
      <charset val="128"/>
    </font>
    <font>
      <sz val="9.5"/>
      <name val="HGSｺﾞｼｯｸM"/>
      <family val="3"/>
      <charset val="128"/>
    </font>
    <font>
      <b/>
      <sz val="14"/>
      <name val="HGSｺﾞｼｯｸM"/>
      <family val="3"/>
      <charset val="128"/>
    </font>
    <font>
      <sz val="16"/>
      <name val="HGSｺﾞｼｯｸM"/>
      <family val="3"/>
      <charset val="128"/>
    </font>
    <font>
      <sz val="10.5"/>
      <name val="HGSｺﾞｼｯｸM"/>
      <family val="3"/>
      <charset val="128"/>
    </font>
    <font>
      <b/>
      <sz val="10.5"/>
      <name val="HGSｺﾞｼｯｸM"/>
      <family val="3"/>
      <charset val="128"/>
    </font>
    <font>
      <b/>
      <sz val="11"/>
      <name val="HGSｺﾞｼｯｸM"/>
      <family val="3"/>
      <charset val="128"/>
    </font>
    <font>
      <sz val="9.6"/>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diagonal/>
    </border>
    <border>
      <left/>
      <right style="thin">
        <color indexed="64"/>
      </right>
      <top/>
      <bottom style="thin">
        <color indexed="64"/>
      </bottom>
      <diagonal/>
    </border>
  </borders>
  <cellStyleXfs count="2">
    <xf numFmtId="0" fontId="0" fillId="0" borderId="0"/>
    <xf numFmtId="0" fontId="7" fillId="0" borderId="0">
      <alignment vertical="center"/>
    </xf>
  </cellStyleXfs>
  <cellXfs count="162">
    <xf numFmtId="0" fontId="0" fillId="0" borderId="0" xfId="0"/>
    <xf numFmtId="0" fontId="1" fillId="0" borderId="0" xfId="0" applyFont="1" applyAlignment="1">
      <alignment horizontal="centerContinuous" vertical="center"/>
    </xf>
    <xf numFmtId="0" fontId="3" fillId="0" borderId="0" xfId="0" applyFont="1" applyAlignment="1">
      <alignment horizontal="centerContinuous" vertical="center"/>
    </xf>
    <xf numFmtId="3" fontId="3" fillId="0" borderId="0" xfId="0" applyNumberFormat="1"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vertical="center"/>
    </xf>
    <xf numFmtId="3" fontId="4" fillId="0" borderId="0" xfId="0" applyNumberFormat="1" applyFont="1" applyAlignment="1">
      <alignment horizontal="centerContinuous" vertical="center"/>
    </xf>
    <xf numFmtId="0" fontId="4" fillId="0" borderId="0" xfId="0" applyFont="1" applyAlignment="1">
      <alignment horizontal="right" vertical="center"/>
    </xf>
    <xf numFmtId="3" fontId="4" fillId="0" borderId="0" xfId="0" applyNumberFormat="1" applyFont="1" applyAlignment="1">
      <alignment vertical="center"/>
    </xf>
    <xf numFmtId="3" fontId="4" fillId="0" borderId="0" xfId="0" applyNumberFormat="1" applyFont="1" applyAlignment="1">
      <alignment horizontal="right" vertical="center"/>
    </xf>
    <xf numFmtId="0" fontId="4" fillId="0" borderId="4" xfId="0" applyFont="1" applyBorder="1" applyAlignment="1">
      <alignment vertical="center"/>
    </xf>
    <xf numFmtId="0" fontId="4" fillId="0" borderId="4" xfId="0" applyFont="1" applyBorder="1" applyAlignment="1">
      <alignment horizontal="right" vertical="center"/>
    </xf>
    <xf numFmtId="176" fontId="4" fillId="0" borderId="0" xfId="0" applyNumberFormat="1" applyFont="1" applyAlignment="1">
      <alignment vertical="center"/>
    </xf>
    <xf numFmtId="176" fontId="4" fillId="0" borderId="4" xfId="0" applyNumberFormat="1"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176" fontId="4" fillId="0" borderId="6" xfId="0" applyNumberFormat="1" applyFont="1" applyBorder="1" applyAlignment="1">
      <alignment horizontal="right" vertical="center"/>
    </xf>
    <xf numFmtId="0" fontId="4" fillId="0" borderId="7" xfId="0" applyFont="1" applyBorder="1" applyAlignment="1">
      <alignment vertical="center"/>
    </xf>
    <xf numFmtId="0" fontId="4" fillId="0" borderId="1" xfId="0" applyFont="1" applyBorder="1" applyAlignment="1">
      <alignment horizontal="right" vertical="center"/>
    </xf>
    <xf numFmtId="176" fontId="4" fillId="0" borderId="2" xfId="0" applyNumberFormat="1" applyFont="1" applyBorder="1" applyAlignment="1">
      <alignment vertical="center"/>
    </xf>
    <xf numFmtId="176" fontId="4" fillId="0" borderId="1" xfId="0" applyNumberFormat="1" applyFont="1" applyBorder="1" applyAlignment="1">
      <alignment horizontal="right" vertical="center"/>
    </xf>
    <xf numFmtId="0" fontId="4" fillId="0" borderId="3" xfId="0" applyFont="1" applyBorder="1" applyAlignment="1">
      <alignment vertical="center"/>
    </xf>
    <xf numFmtId="0" fontId="4" fillId="0" borderId="8" xfId="0" applyFont="1" applyBorder="1" applyAlignment="1">
      <alignment horizontal="right" vertical="center"/>
    </xf>
    <xf numFmtId="176" fontId="4" fillId="0" borderId="9" xfId="0" applyNumberFormat="1" applyFont="1" applyBorder="1" applyAlignment="1">
      <alignment vertical="center"/>
    </xf>
    <xf numFmtId="176" fontId="4" fillId="0" borderId="8" xfId="0" applyNumberFormat="1" applyFont="1" applyBorder="1" applyAlignment="1">
      <alignment horizontal="right" vertical="center"/>
    </xf>
    <xf numFmtId="0" fontId="4" fillId="0" borderId="10" xfId="0" applyFont="1" applyBorder="1" applyAlignment="1">
      <alignment vertical="center"/>
    </xf>
    <xf numFmtId="0" fontId="4" fillId="0" borderId="11" xfId="0" applyFont="1" applyBorder="1" applyAlignment="1">
      <alignment vertical="center"/>
    </xf>
    <xf numFmtId="176" fontId="4" fillId="0" borderId="0" xfId="0" applyNumberFormat="1" applyFont="1" applyAlignment="1">
      <alignment horizontal="right" vertical="center"/>
    </xf>
    <xf numFmtId="0" fontId="3" fillId="0" borderId="0" xfId="0" applyFont="1" applyAlignment="1">
      <alignment horizontal="centerContinuous"/>
    </xf>
    <xf numFmtId="176" fontId="4" fillId="0" borderId="0" xfId="0" applyNumberFormat="1" applyFont="1" applyAlignment="1">
      <alignment horizontal="center"/>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4" fillId="0" borderId="0" xfId="0" applyFont="1" applyAlignment="1">
      <alignment horizontal="right"/>
    </xf>
    <xf numFmtId="176" fontId="4" fillId="0" borderId="0" xfId="0" applyNumberFormat="1" applyFont="1"/>
    <xf numFmtId="176" fontId="4" fillId="0" borderId="0" xfId="0" applyNumberFormat="1"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176" fontId="4" fillId="0" borderId="12" xfId="0" applyNumberFormat="1" applyFont="1" applyBorder="1" applyAlignment="1">
      <alignment vertical="center"/>
    </xf>
    <xf numFmtId="176" fontId="5" fillId="0" borderId="0" xfId="0" applyNumberFormat="1" applyFont="1" applyAlignment="1">
      <alignment horizontal="center"/>
    </xf>
    <xf numFmtId="0" fontId="5" fillId="0" borderId="0" xfId="0" applyFont="1" applyAlignment="1">
      <alignment horizontal="centerContinuous"/>
    </xf>
    <xf numFmtId="0" fontId="5" fillId="0" borderId="0" xfId="0" applyFont="1"/>
    <xf numFmtId="0" fontId="5" fillId="0" borderId="0" xfId="0" applyFont="1" applyAlignment="1">
      <alignment horizontal="center"/>
    </xf>
    <xf numFmtId="0" fontId="5" fillId="0" borderId="0" xfId="0" applyFont="1" applyAlignment="1">
      <alignment horizontal="right"/>
    </xf>
    <xf numFmtId="176" fontId="5" fillId="0" borderId="0" xfId="0" applyNumberFormat="1" applyFont="1" applyAlignment="1">
      <alignment vertical="center"/>
    </xf>
    <xf numFmtId="176" fontId="5" fillId="0" borderId="0" xfId="0" applyNumberFormat="1" applyFont="1"/>
    <xf numFmtId="0" fontId="5" fillId="0" borderId="0" xfId="0" applyFont="1" applyAlignment="1">
      <alignment vertical="center"/>
    </xf>
    <xf numFmtId="176" fontId="5" fillId="0" borderId="0" xfId="0" applyNumberFormat="1" applyFont="1" applyAlignment="1">
      <alignment horizontal="left" vertical="center"/>
    </xf>
    <xf numFmtId="0" fontId="6" fillId="0" borderId="0" xfId="0" applyFont="1" applyAlignment="1">
      <alignment vertical="center"/>
    </xf>
    <xf numFmtId="0" fontId="4" fillId="0" borderId="1"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1" xfId="0" applyNumberFormat="1" applyFont="1" applyBorder="1" applyAlignment="1">
      <alignment horizontal="right" vertical="center"/>
    </xf>
    <xf numFmtId="3" fontId="4" fillId="0" borderId="2" xfId="0" applyNumberFormat="1" applyFont="1" applyBorder="1" applyAlignment="1">
      <alignment horizontal="center" vertical="center" shrinkToFi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10" fillId="0" borderId="0" xfId="1" applyFont="1">
      <alignment vertical="center"/>
    </xf>
    <xf numFmtId="0" fontId="11" fillId="0" borderId="0" xfId="1" applyFont="1" applyAlignment="1">
      <alignment horizontal="center" vertical="center"/>
    </xf>
    <xf numFmtId="0" fontId="12" fillId="0" borderId="0" xfId="1" applyFont="1" applyAlignment="1">
      <alignment horizontal="right" vertical="center"/>
    </xf>
    <xf numFmtId="0" fontId="10" fillId="0" borderId="12" xfId="1" applyFont="1" applyBorder="1" applyAlignment="1">
      <alignment horizontal="center" vertical="center"/>
    </xf>
    <xf numFmtId="0" fontId="10" fillId="0" borderId="14" xfId="1" applyFont="1" applyBorder="1">
      <alignment vertical="center"/>
    </xf>
    <xf numFmtId="0" fontId="10" fillId="0" borderId="4" xfId="1" applyFont="1" applyBorder="1">
      <alignment vertical="center"/>
    </xf>
    <xf numFmtId="0" fontId="10" fillId="0" borderId="5" xfId="1" applyFont="1" applyBorder="1">
      <alignment vertical="center"/>
    </xf>
    <xf numFmtId="176" fontId="10" fillId="0" borderId="14" xfId="1" applyNumberFormat="1" applyFont="1" applyBorder="1">
      <alignment vertical="center"/>
    </xf>
    <xf numFmtId="0" fontId="10" fillId="0" borderId="6" xfId="1" applyFont="1" applyBorder="1">
      <alignment vertical="center"/>
    </xf>
    <xf numFmtId="0" fontId="10" fillId="0" borderId="7" xfId="1" applyFont="1" applyBorder="1">
      <alignment vertical="center"/>
    </xf>
    <xf numFmtId="0" fontId="10" fillId="0" borderId="11" xfId="1" applyFont="1" applyBorder="1">
      <alignment vertical="center"/>
    </xf>
    <xf numFmtId="176" fontId="10" fillId="0" borderId="17" xfId="1" applyNumberFormat="1" applyFont="1" applyBorder="1">
      <alignment vertical="center"/>
    </xf>
    <xf numFmtId="0" fontId="10" fillId="0" borderId="18" xfId="1" applyFont="1" applyBorder="1">
      <alignment vertical="center"/>
    </xf>
    <xf numFmtId="176" fontId="10" fillId="0" borderId="4" xfId="1" applyNumberFormat="1" applyFont="1" applyBorder="1">
      <alignment vertical="center"/>
    </xf>
    <xf numFmtId="176" fontId="10" fillId="0" borderId="13" xfId="1" applyNumberFormat="1" applyFont="1" applyBorder="1">
      <alignment vertical="center"/>
    </xf>
    <xf numFmtId="176" fontId="10" fillId="0" borderId="5" xfId="1" applyNumberFormat="1" applyFont="1" applyBorder="1">
      <alignment vertical="center"/>
    </xf>
    <xf numFmtId="0" fontId="10" fillId="0" borderId="15" xfId="1" applyFont="1" applyBorder="1">
      <alignment vertical="center"/>
    </xf>
    <xf numFmtId="0" fontId="10" fillId="0" borderId="16" xfId="1" applyFont="1" applyBorder="1">
      <alignment vertical="center"/>
    </xf>
    <xf numFmtId="176" fontId="10" fillId="0" borderId="15" xfId="1" applyNumberFormat="1" applyFont="1" applyBorder="1">
      <alignment vertical="center"/>
    </xf>
    <xf numFmtId="176" fontId="10" fillId="0" borderId="11" xfId="1" applyNumberFormat="1" applyFont="1" applyBorder="1">
      <alignment vertical="center"/>
    </xf>
    <xf numFmtId="176" fontId="10" fillId="0" borderId="19" xfId="1" applyNumberFormat="1" applyFont="1" applyBorder="1">
      <alignment vertical="center"/>
    </xf>
    <xf numFmtId="0" fontId="13" fillId="0" borderId="12" xfId="0" applyFont="1" applyBorder="1" applyAlignment="1">
      <alignment horizontal="center" vertical="center" wrapText="1" shrinkToFit="1"/>
    </xf>
    <xf numFmtId="0" fontId="4" fillId="0" borderId="12" xfId="0" applyFont="1" applyBorder="1" applyAlignment="1">
      <alignment horizontal="center" vertical="center" shrinkToFit="1"/>
    </xf>
    <xf numFmtId="176" fontId="4" fillId="0" borderId="1" xfId="0" applyNumberFormat="1" applyFont="1" applyBorder="1" applyAlignment="1">
      <alignment vertical="center"/>
    </xf>
    <xf numFmtId="3" fontId="4" fillId="0" borderId="0" xfId="0" applyNumberFormat="1" applyFont="1" applyAlignment="1">
      <alignment horizontal="left" vertical="center"/>
    </xf>
    <xf numFmtId="176" fontId="4" fillId="0" borderId="0" xfId="0" applyNumberFormat="1" applyFont="1" applyAlignment="1">
      <alignment horizontal="left" vertical="center"/>
    </xf>
    <xf numFmtId="0" fontId="16" fillId="0" borderId="6" xfId="0" applyFont="1" applyBorder="1" applyAlignment="1">
      <alignment vertical="center" shrinkToFit="1"/>
    </xf>
    <xf numFmtId="0" fontId="4" fillId="0" borderId="13" xfId="0" applyFont="1" applyBorder="1" applyAlignment="1">
      <alignment horizontal="center" vertical="center"/>
    </xf>
    <xf numFmtId="3" fontId="4" fillId="0" borderId="6" xfId="0" applyNumberFormat="1" applyFont="1" applyBorder="1" applyAlignment="1">
      <alignment vertical="center"/>
    </xf>
    <xf numFmtId="3" fontId="4" fillId="0" borderId="7" xfId="0" applyNumberFormat="1" applyFont="1" applyBorder="1" applyAlignment="1">
      <alignment vertical="center"/>
    </xf>
    <xf numFmtId="3" fontId="16" fillId="0" borderId="14" xfId="0" applyNumberFormat="1" applyFont="1" applyBorder="1" applyAlignment="1">
      <alignment vertical="center"/>
    </xf>
    <xf numFmtId="3" fontId="16" fillId="0" borderId="6" xfId="0" applyNumberFormat="1" applyFont="1" applyBorder="1" applyAlignment="1">
      <alignment vertical="center"/>
    </xf>
    <xf numFmtId="3" fontId="16" fillId="0" borderId="7" xfId="0" applyNumberFormat="1" applyFont="1" applyBorder="1" applyAlignment="1">
      <alignment vertical="center"/>
    </xf>
    <xf numFmtId="3" fontId="16" fillId="0" borderId="0" xfId="0" applyNumberFormat="1" applyFont="1" applyAlignment="1">
      <alignment horizontal="left" vertical="center"/>
    </xf>
    <xf numFmtId="0" fontId="16" fillId="0" borderId="0" xfId="0" applyFont="1" applyAlignment="1">
      <alignment vertical="center"/>
    </xf>
    <xf numFmtId="0" fontId="16" fillId="0" borderId="14" xfId="0" applyFont="1" applyBorder="1" applyAlignment="1">
      <alignment vertical="center"/>
    </xf>
    <xf numFmtId="0" fontId="17" fillId="0" borderId="0" xfId="0" applyFont="1" applyAlignment="1">
      <alignment horizontal="right" vertical="center"/>
    </xf>
    <xf numFmtId="176" fontId="16" fillId="0" borderId="6" xfId="0" applyNumberFormat="1" applyFont="1" applyBorder="1" applyAlignment="1">
      <alignment vertical="center"/>
    </xf>
    <xf numFmtId="176" fontId="16" fillId="0" borderId="7" xfId="0" applyNumberFormat="1" applyFont="1" applyBorder="1" applyAlignment="1">
      <alignment vertical="center"/>
    </xf>
    <xf numFmtId="176" fontId="16" fillId="0" borderId="0" xfId="0" applyNumberFormat="1" applyFont="1" applyAlignment="1">
      <alignment horizontal="left" vertical="center"/>
    </xf>
    <xf numFmtId="176" fontId="16" fillId="0" borderId="14" xfId="0" applyNumberFormat="1" applyFont="1" applyBorder="1" applyAlignment="1">
      <alignment vertical="center"/>
    </xf>
    <xf numFmtId="176" fontId="16" fillId="0" borderId="11" xfId="0" applyNumberFormat="1" applyFont="1" applyBorder="1" applyAlignment="1">
      <alignment vertical="center"/>
    </xf>
    <xf numFmtId="0" fontId="18" fillId="0" borderId="1" xfId="0" applyFont="1" applyBorder="1" applyAlignment="1">
      <alignment vertical="center"/>
    </xf>
    <xf numFmtId="176" fontId="16" fillId="0" borderId="3" xfId="0" applyNumberFormat="1" applyFont="1" applyBorder="1" applyAlignment="1">
      <alignment vertical="center"/>
    </xf>
    <xf numFmtId="176" fontId="16" fillId="0" borderId="1" xfId="0" applyNumberFormat="1" applyFont="1" applyBorder="1" applyAlignment="1">
      <alignment vertical="center"/>
    </xf>
    <xf numFmtId="176" fontId="16" fillId="0" borderId="2" xfId="0" applyNumberFormat="1" applyFont="1" applyBorder="1" applyAlignment="1">
      <alignment vertical="center"/>
    </xf>
    <xf numFmtId="176" fontId="16" fillId="0" borderId="2" xfId="0" applyNumberFormat="1" applyFont="1" applyBorder="1" applyAlignment="1">
      <alignment horizontal="left" vertical="center"/>
    </xf>
    <xf numFmtId="0" fontId="16" fillId="0" borderId="2" xfId="0" applyFont="1" applyBorder="1" applyAlignment="1">
      <alignment vertical="center"/>
    </xf>
    <xf numFmtId="176" fontId="16" fillId="0" borderId="13" xfId="0" applyNumberFormat="1" applyFont="1" applyBorder="1" applyAlignment="1">
      <alignment vertical="center"/>
    </xf>
    <xf numFmtId="0" fontId="16" fillId="0" borderId="6" xfId="0" applyFont="1" applyBorder="1" applyAlignment="1">
      <alignment vertical="center"/>
    </xf>
    <xf numFmtId="176" fontId="16" fillId="0" borderId="14" xfId="0" applyNumberFormat="1" applyFont="1" applyBorder="1" applyAlignment="1">
      <alignment vertical="center" shrinkToFit="1"/>
    </xf>
    <xf numFmtId="0" fontId="18" fillId="0" borderId="15" xfId="0" applyFont="1" applyBorder="1" applyAlignment="1">
      <alignment vertical="center"/>
    </xf>
    <xf numFmtId="176" fontId="16" fillId="0" borderId="16" xfId="0" applyNumberFormat="1" applyFont="1" applyBorder="1" applyAlignment="1">
      <alignment vertical="center"/>
    </xf>
    <xf numFmtId="176" fontId="16" fillId="0" borderId="16" xfId="0" applyNumberFormat="1" applyFont="1" applyBorder="1" applyAlignment="1">
      <alignment horizontal="left" vertical="center"/>
    </xf>
    <xf numFmtId="0" fontId="16" fillId="0" borderId="16" xfId="0" applyFont="1" applyBorder="1" applyAlignment="1">
      <alignment vertical="center"/>
    </xf>
    <xf numFmtId="176" fontId="16" fillId="0" borderId="0" xfId="0" applyNumberFormat="1" applyFont="1" applyAlignment="1">
      <alignment vertical="center"/>
    </xf>
    <xf numFmtId="176" fontId="16" fillId="0" borderId="6" xfId="0" applyNumberFormat="1" applyFont="1" applyBorder="1" applyAlignment="1">
      <alignment horizontal="left" vertical="center"/>
    </xf>
    <xf numFmtId="0" fontId="20" fillId="0" borderId="6" xfId="0" applyFont="1" applyBorder="1" applyAlignment="1">
      <alignment vertical="center" shrinkToFit="1"/>
    </xf>
    <xf numFmtId="0" fontId="18" fillId="0" borderId="6" xfId="0" applyFont="1" applyBorder="1" applyAlignment="1">
      <alignment vertical="center"/>
    </xf>
    <xf numFmtId="176" fontId="16" fillId="0" borderId="18" xfId="0" applyNumberFormat="1" applyFont="1" applyBorder="1" applyAlignment="1">
      <alignment vertical="center"/>
    </xf>
    <xf numFmtId="0" fontId="4" fillId="0" borderId="2" xfId="0" applyFont="1" applyBorder="1" applyAlignment="1">
      <alignment vertical="center" shrinkToFit="1"/>
    </xf>
    <xf numFmtId="3" fontId="16" fillId="0" borderId="6" xfId="0" applyNumberFormat="1" applyFont="1" applyBorder="1" applyAlignment="1">
      <alignment horizontal="left" vertical="center"/>
    </xf>
    <xf numFmtId="176" fontId="16" fillId="0" borderId="15" xfId="0" applyNumberFormat="1" applyFont="1" applyBorder="1" applyAlignment="1">
      <alignment horizontal="left" vertical="center"/>
    </xf>
    <xf numFmtId="0" fontId="16" fillId="0" borderId="7" xfId="0" applyFont="1" applyBorder="1" applyAlignment="1">
      <alignment vertical="center"/>
    </xf>
    <xf numFmtId="0" fontId="17" fillId="0" borderId="7" xfId="0" applyFont="1" applyBorder="1" applyAlignment="1">
      <alignment horizontal="right" vertical="center"/>
    </xf>
    <xf numFmtId="177" fontId="4" fillId="0" borderId="0" xfId="0" applyNumberFormat="1" applyFont="1" applyAlignment="1">
      <alignment horizontal="right" vertical="center"/>
    </xf>
    <xf numFmtId="176" fontId="4" fillId="0" borderId="12" xfId="0" applyNumberFormat="1" applyFont="1" applyBorder="1" applyAlignment="1">
      <alignment horizontal="center" vertical="center"/>
    </xf>
    <xf numFmtId="176" fontId="4" fillId="0" borderId="14" xfId="0" applyNumberFormat="1" applyFont="1" applyBorder="1" applyAlignment="1">
      <alignment horizontal="right" vertical="center"/>
    </xf>
    <xf numFmtId="176" fontId="16" fillId="0" borderId="14" xfId="0" applyNumberFormat="1" applyFont="1" applyBorder="1" applyAlignment="1">
      <alignment horizontal="right" vertical="center"/>
    </xf>
    <xf numFmtId="176" fontId="17" fillId="0" borderId="14" xfId="0" applyNumberFormat="1" applyFont="1" applyBorder="1" applyAlignment="1">
      <alignment horizontal="right" vertical="center"/>
    </xf>
    <xf numFmtId="176" fontId="17" fillId="0" borderId="12" xfId="0" applyNumberFormat="1" applyFont="1" applyBorder="1" applyAlignment="1">
      <alignment horizontal="right" vertical="center"/>
    </xf>
    <xf numFmtId="176" fontId="17" fillId="0" borderId="11" xfId="0" applyNumberFormat="1" applyFont="1" applyBorder="1" applyAlignment="1">
      <alignment horizontal="right" vertical="center"/>
    </xf>
    <xf numFmtId="176" fontId="6" fillId="0" borderId="0" xfId="0" applyNumberFormat="1" applyFont="1" applyAlignment="1">
      <alignment horizontal="right" vertical="center"/>
    </xf>
    <xf numFmtId="176" fontId="17" fillId="0" borderId="17" xfId="0" applyNumberFormat="1" applyFont="1" applyBorder="1" applyAlignment="1">
      <alignment horizontal="right" vertical="center"/>
    </xf>
    <xf numFmtId="177" fontId="5" fillId="0" borderId="0" xfId="0" applyNumberFormat="1" applyFont="1" applyAlignment="1">
      <alignment horizontal="right" vertical="center"/>
    </xf>
    <xf numFmtId="0" fontId="22" fillId="0" borderId="2"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3" xfId="0" applyFont="1" applyBorder="1" applyAlignment="1">
      <alignment horizontal="left" vertical="center" shrinkToFit="1"/>
    </xf>
    <xf numFmtId="176" fontId="4" fillId="2" borderId="12" xfId="0" applyNumberFormat="1" applyFont="1" applyFill="1" applyBorder="1" applyAlignment="1">
      <alignment horizontal="center" vertical="center"/>
    </xf>
    <xf numFmtId="0" fontId="1" fillId="0" borderId="0" xfId="0" applyFont="1" applyAlignment="1">
      <alignment horizontal="center"/>
    </xf>
    <xf numFmtId="0" fontId="14" fillId="0" borderId="0" xfId="0" applyFont="1" applyAlignment="1">
      <alignment horizontal="center"/>
    </xf>
    <xf numFmtId="0" fontId="4" fillId="0" borderId="0" xfId="0" applyFont="1" applyAlignment="1">
      <alignment horizontal="center" vertical="center"/>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8" fillId="0" borderId="0" xfId="1" applyFont="1" applyAlignment="1">
      <alignment horizontal="left" vertical="center"/>
    </xf>
    <xf numFmtId="0" fontId="9" fillId="0" borderId="0" xfId="1" applyFont="1" applyAlignment="1">
      <alignment horizontal="left" vertical="center"/>
    </xf>
    <xf numFmtId="0" fontId="10" fillId="0" borderId="12" xfId="1" applyFont="1" applyBorder="1" applyAlignment="1">
      <alignment horizontal="center" vertical="center"/>
    </xf>
    <xf numFmtId="0" fontId="10" fillId="0" borderId="1" xfId="1" applyFont="1" applyBorder="1" applyAlignment="1">
      <alignment horizontal="left" vertical="center"/>
    </xf>
    <xf numFmtId="0" fontId="10" fillId="0" borderId="3" xfId="1" applyFont="1" applyBorder="1" applyAlignment="1">
      <alignment horizontal="left" vertical="center"/>
    </xf>
    <xf numFmtId="176" fontId="19" fillId="0" borderId="6" xfId="0" applyNumberFormat="1" applyFont="1" applyBorder="1" applyAlignment="1">
      <alignment horizontal="left" vertical="center" wrapText="1"/>
    </xf>
    <xf numFmtId="176" fontId="19" fillId="0" borderId="7" xfId="0" applyNumberFormat="1" applyFont="1" applyBorder="1" applyAlignment="1">
      <alignment horizontal="left" vertical="center" wrapText="1"/>
    </xf>
    <xf numFmtId="3" fontId="4" fillId="0" borderId="1"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2" xfId="0" applyNumberFormat="1" applyFont="1" applyBorder="1" applyAlignment="1">
      <alignment horizontal="center" vertical="center"/>
    </xf>
    <xf numFmtId="176" fontId="16" fillId="0" borderId="6" xfId="0" applyNumberFormat="1" applyFont="1" applyBorder="1" applyAlignment="1">
      <alignment horizontal="left" vertical="center" shrinkToFit="1"/>
    </xf>
    <xf numFmtId="176" fontId="16" fillId="0" borderId="7" xfId="0" applyNumberFormat="1" applyFont="1" applyBorder="1" applyAlignment="1">
      <alignment horizontal="left" vertical="center" shrinkToFit="1"/>
    </xf>
    <xf numFmtId="176" fontId="13" fillId="0" borderId="6" xfId="0" applyNumberFormat="1" applyFont="1" applyBorder="1" applyAlignment="1">
      <alignment horizontal="left" vertical="center" shrinkToFit="1"/>
    </xf>
    <xf numFmtId="176" fontId="13" fillId="0" borderId="7" xfId="0" applyNumberFormat="1" applyFont="1" applyBorder="1" applyAlignment="1">
      <alignment horizontal="left" vertical="center" shrinkToFit="1"/>
    </xf>
    <xf numFmtId="0" fontId="1" fillId="0" borderId="0" xfId="0" applyFont="1" applyAlignment="1">
      <alignment horizontal="center" vertical="center"/>
    </xf>
    <xf numFmtId="0" fontId="15" fillId="0" borderId="0" xfId="0" applyFont="1" applyAlignment="1">
      <alignment horizontal="center" vertical="center"/>
    </xf>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44"/>
  <sheetViews>
    <sheetView tabSelected="1" workbookViewId="0">
      <selection activeCell="I18" sqref="I18"/>
    </sheetView>
  </sheetViews>
  <sheetFormatPr defaultColWidth="9" defaultRowHeight="13.2" x14ac:dyDescent="0.2"/>
  <cols>
    <col min="1" max="1" width="42.44140625" style="5" customWidth="1"/>
    <col min="2" max="2" width="1.6640625" style="7" customWidth="1"/>
    <col min="3" max="3" width="15.6640625" style="12" customWidth="1"/>
    <col min="4" max="4" width="1.6640625" style="12" customWidth="1"/>
    <col min="5" max="5" width="1.6640625" style="28" customWidth="1"/>
    <col min="6" max="6" width="15.44140625" style="12" customWidth="1"/>
    <col min="7" max="7" width="1.6640625" style="12" customWidth="1"/>
    <col min="8" max="8" width="1.6640625" style="28" customWidth="1"/>
    <col min="9" max="9" width="15.6640625" style="12" customWidth="1"/>
    <col min="10" max="10" width="1.6640625" style="5" customWidth="1"/>
    <col min="11" max="16384" width="9" style="5"/>
  </cols>
  <sheetData>
    <row r="1" spans="1:10" ht="16.2" x14ac:dyDescent="0.2">
      <c r="A1" s="1" t="s">
        <v>0</v>
      </c>
      <c r="B1" s="2"/>
      <c r="C1" s="3"/>
      <c r="D1" s="3"/>
      <c r="E1" s="3"/>
      <c r="F1" s="3"/>
      <c r="G1" s="3"/>
      <c r="H1" s="3"/>
      <c r="I1" s="3"/>
      <c r="J1" s="4"/>
    </row>
    <row r="2" spans="1:10" ht="20.100000000000001" customHeight="1" x14ac:dyDescent="0.2">
      <c r="A2" s="4" t="s">
        <v>311</v>
      </c>
      <c r="B2" s="4"/>
      <c r="C2" s="6"/>
      <c r="D2" s="6"/>
      <c r="E2" s="6"/>
      <c r="F2" s="6"/>
      <c r="G2" s="6"/>
      <c r="H2" s="6"/>
      <c r="I2" s="6"/>
      <c r="J2" s="4"/>
    </row>
    <row r="3" spans="1:10" x14ac:dyDescent="0.2">
      <c r="C3" s="8"/>
      <c r="D3" s="8"/>
      <c r="E3" s="9"/>
      <c r="F3" s="8"/>
      <c r="G3" s="8"/>
      <c r="H3" s="9"/>
      <c r="I3" s="8"/>
    </row>
    <row r="4" spans="1:10" x14ac:dyDescent="0.2">
      <c r="C4" s="8"/>
      <c r="D4" s="8"/>
      <c r="E4" s="9"/>
      <c r="F4" s="8"/>
      <c r="G4" s="8"/>
      <c r="H4" s="9"/>
      <c r="I4" s="9" t="s">
        <v>1</v>
      </c>
    </row>
    <row r="5" spans="1:10" ht="18" customHeight="1" x14ac:dyDescent="0.2">
      <c r="A5" s="50" t="s">
        <v>258</v>
      </c>
      <c r="B5" s="19"/>
      <c r="C5" s="51" t="s">
        <v>2</v>
      </c>
      <c r="D5" s="52"/>
      <c r="E5" s="53"/>
      <c r="F5" s="51" t="s">
        <v>3</v>
      </c>
      <c r="G5" s="52"/>
      <c r="H5" s="53"/>
      <c r="I5" s="51" t="s">
        <v>254</v>
      </c>
      <c r="J5" s="22"/>
    </row>
    <row r="6" spans="1:10" ht="18" customHeight="1" x14ac:dyDescent="0.2">
      <c r="A6" s="10" t="s">
        <v>4</v>
      </c>
      <c r="B6" s="11"/>
      <c r="E6" s="13"/>
      <c r="H6" s="13"/>
      <c r="J6" s="14"/>
    </row>
    <row r="7" spans="1:10" ht="18" customHeight="1" x14ac:dyDescent="0.2">
      <c r="A7" s="15" t="s">
        <v>5</v>
      </c>
      <c r="B7" s="16"/>
      <c r="E7" s="17"/>
      <c r="H7" s="17"/>
      <c r="J7" s="18"/>
    </row>
    <row r="8" spans="1:10" ht="18" customHeight="1" x14ac:dyDescent="0.2">
      <c r="A8" s="15" t="s">
        <v>6</v>
      </c>
      <c r="B8" s="16"/>
      <c r="C8" s="12">
        <v>77716765</v>
      </c>
      <c r="E8" s="17"/>
      <c r="F8" s="12">
        <v>71242061</v>
      </c>
      <c r="H8" s="17"/>
      <c r="I8" s="12">
        <f>C8-F8</f>
        <v>6474704</v>
      </c>
      <c r="J8" s="18"/>
    </row>
    <row r="9" spans="1:10" ht="18" customHeight="1" x14ac:dyDescent="0.2">
      <c r="A9" s="15" t="s">
        <v>7</v>
      </c>
      <c r="B9" s="16"/>
      <c r="C9" s="12">
        <v>5243064</v>
      </c>
      <c r="E9" s="17"/>
      <c r="F9" s="12">
        <v>15889953</v>
      </c>
      <c r="H9" s="17"/>
      <c r="I9" s="12">
        <f t="shared" ref="I9:I43" si="0">C9-F9</f>
        <v>-10646889</v>
      </c>
      <c r="J9" s="18"/>
    </row>
    <row r="10" spans="1:10" ht="18" customHeight="1" x14ac:dyDescent="0.2">
      <c r="A10" s="15" t="s">
        <v>8</v>
      </c>
      <c r="B10" s="16"/>
      <c r="C10" s="12">
        <v>293646</v>
      </c>
      <c r="E10" s="17"/>
      <c r="F10" s="12">
        <v>296227</v>
      </c>
      <c r="H10" s="17"/>
      <c r="I10" s="12">
        <f t="shared" si="0"/>
        <v>-2581</v>
      </c>
      <c r="J10" s="18"/>
    </row>
    <row r="11" spans="1:10" ht="18" customHeight="1" x14ac:dyDescent="0.2">
      <c r="A11" s="15" t="s">
        <v>9</v>
      </c>
      <c r="B11" s="16"/>
      <c r="C11" s="12">
        <v>0</v>
      </c>
      <c r="E11" s="17"/>
      <c r="F11" s="12">
        <v>-334430</v>
      </c>
      <c r="H11" s="17"/>
      <c r="I11" s="12">
        <f t="shared" si="0"/>
        <v>334430</v>
      </c>
      <c r="J11" s="18"/>
    </row>
    <row r="12" spans="1:10" ht="18" customHeight="1" x14ac:dyDescent="0.2">
      <c r="A12" s="15" t="s">
        <v>10</v>
      </c>
      <c r="B12" s="19"/>
      <c r="C12" s="20">
        <f>SUM(C8:C11)</f>
        <v>83253475</v>
      </c>
      <c r="D12" s="20"/>
      <c r="E12" s="21"/>
      <c r="F12" s="20">
        <v>87093811</v>
      </c>
      <c r="G12" s="20"/>
      <c r="H12" s="21"/>
      <c r="I12" s="20">
        <f>C12-F12</f>
        <v>-3840336</v>
      </c>
      <c r="J12" s="22"/>
    </row>
    <row r="13" spans="1:10" ht="18" customHeight="1" x14ac:dyDescent="0.2">
      <c r="A13" s="15" t="s">
        <v>11</v>
      </c>
      <c r="B13" s="16"/>
      <c r="E13" s="17"/>
      <c r="H13" s="17"/>
      <c r="J13" s="18"/>
    </row>
    <row r="14" spans="1:10" ht="18" customHeight="1" x14ac:dyDescent="0.2">
      <c r="A14" s="15" t="s">
        <v>12</v>
      </c>
      <c r="B14" s="16"/>
      <c r="E14" s="17"/>
      <c r="H14" s="17"/>
      <c r="J14" s="18"/>
    </row>
    <row r="15" spans="1:10" ht="18" customHeight="1" x14ac:dyDescent="0.2">
      <c r="A15" s="15" t="s">
        <v>13</v>
      </c>
      <c r="B15" s="16"/>
      <c r="C15" s="12">
        <v>8496674</v>
      </c>
      <c r="E15" s="17"/>
      <c r="F15" s="12">
        <v>6857859</v>
      </c>
      <c r="H15" s="17"/>
      <c r="I15" s="12">
        <f t="shared" si="0"/>
        <v>1638815</v>
      </c>
      <c r="J15" s="18"/>
    </row>
    <row r="16" spans="1:10" ht="18" customHeight="1" x14ac:dyDescent="0.2">
      <c r="A16" s="15" t="s">
        <v>14</v>
      </c>
      <c r="B16" s="16"/>
      <c r="C16" s="12">
        <v>1000000</v>
      </c>
      <c r="E16" s="17"/>
      <c r="F16" s="12">
        <v>1000000</v>
      </c>
      <c r="H16" s="17"/>
      <c r="I16" s="12">
        <f t="shared" si="0"/>
        <v>0</v>
      </c>
      <c r="J16" s="18"/>
    </row>
    <row r="17" spans="1:10" ht="18" customHeight="1" x14ac:dyDescent="0.2">
      <c r="A17" s="15" t="s">
        <v>15</v>
      </c>
      <c r="B17" s="16"/>
      <c r="C17" s="12">
        <v>10294032</v>
      </c>
      <c r="E17" s="17"/>
      <c r="F17" s="12">
        <v>10294032</v>
      </c>
      <c r="H17" s="17"/>
      <c r="I17" s="12">
        <f t="shared" si="0"/>
        <v>0</v>
      </c>
      <c r="J17" s="18"/>
    </row>
    <row r="18" spans="1:10" ht="18" customHeight="1" x14ac:dyDescent="0.2">
      <c r="A18" s="15" t="s">
        <v>16</v>
      </c>
      <c r="B18" s="19"/>
      <c r="C18" s="20">
        <f>SUM(C15:C17)</f>
        <v>19790706</v>
      </c>
      <c r="D18" s="20"/>
      <c r="E18" s="21"/>
      <c r="F18" s="20">
        <v>18151891</v>
      </c>
      <c r="G18" s="20"/>
      <c r="H18" s="21"/>
      <c r="I18" s="20">
        <f>C18-F18</f>
        <v>1638815</v>
      </c>
      <c r="J18" s="22"/>
    </row>
    <row r="19" spans="1:10" ht="18" customHeight="1" x14ac:dyDescent="0.2">
      <c r="A19" s="15" t="s">
        <v>17</v>
      </c>
      <c r="B19" s="16"/>
      <c r="E19" s="17"/>
      <c r="H19" s="17"/>
      <c r="J19" s="18"/>
    </row>
    <row r="20" spans="1:10" ht="18" customHeight="1" x14ac:dyDescent="0.2">
      <c r="A20" s="15" t="s">
        <v>18</v>
      </c>
      <c r="B20" s="16"/>
      <c r="C20" s="12">
        <v>1</v>
      </c>
      <c r="E20" s="17"/>
      <c r="F20" s="12">
        <v>2</v>
      </c>
      <c r="H20" s="17"/>
      <c r="I20" s="12">
        <f t="shared" si="0"/>
        <v>-1</v>
      </c>
      <c r="J20" s="18"/>
    </row>
    <row r="21" spans="1:10" ht="18" customHeight="1" x14ac:dyDescent="0.2">
      <c r="A21" s="15" t="s">
        <v>19</v>
      </c>
      <c r="B21" s="16"/>
      <c r="C21" s="12">
        <v>2</v>
      </c>
      <c r="E21" s="17"/>
      <c r="F21" s="12">
        <v>2</v>
      </c>
      <c r="H21" s="17"/>
      <c r="I21" s="12">
        <f t="shared" si="0"/>
        <v>0</v>
      </c>
      <c r="J21" s="18"/>
    </row>
    <row r="22" spans="1:10" ht="18" customHeight="1" x14ac:dyDescent="0.2">
      <c r="A22" s="15" t="s">
        <v>20</v>
      </c>
      <c r="B22" s="16"/>
      <c r="C22" s="12">
        <v>230380</v>
      </c>
      <c r="E22" s="17"/>
      <c r="F22" s="12">
        <v>230380</v>
      </c>
      <c r="H22" s="17"/>
      <c r="I22" s="12">
        <f t="shared" si="0"/>
        <v>0</v>
      </c>
      <c r="J22" s="18"/>
    </row>
    <row r="23" spans="1:10" ht="18" customHeight="1" x14ac:dyDescent="0.2">
      <c r="A23" s="15" t="s">
        <v>244</v>
      </c>
      <c r="B23" s="16"/>
      <c r="C23" s="12">
        <v>14070</v>
      </c>
      <c r="E23" s="17"/>
      <c r="F23" s="12">
        <v>19410</v>
      </c>
      <c r="H23" s="17"/>
      <c r="I23" s="12">
        <f t="shared" si="0"/>
        <v>-5340</v>
      </c>
      <c r="J23" s="18"/>
    </row>
    <row r="24" spans="1:10" ht="18" customHeight="1" x14ac:dyDescent="0.2">
      <c r="A24" s="15" t="s">
        <v>21</v>
      </c>
      <c r="B24" s="19"/>
      <c r="C24" s="20">
        <f>SUM(C20:C23)</f>
        <v>244453</v>
      </c>
      <c r="D24" s="20"/>
      <c r="E24" s="21"/>
      <c r="F24" s="20">
        <v>249794</v>
      </c>
      <c r="G24" s="20"/>
      <c r="H24" s="21"/>
      <c r="I24" s="20">
        <f t="shared" si="0"/>
        <v>-5341</v>
      </c>
      <c r="J24" s="22"/>
    </row>
    <row r="25" spans="1:10" ht="18" customHeight="1" x14ac:dyDescent="0.2">
      <c r="A25" s="15" t="s">
        <v>22</v>
      </c>
      <c r="B25" s="19"/>
      <c r="C25" s="20">
        <f>SUM(C18,C24)</f>
        <v>20035159</v>
      </c>
      <c r="D25" s="20"/>
      <c r="E25" s="21"/>
      <c r="F25" s="20">
        <v>18401685</v>
      </c>
      <c r="G25" s="20"/>
      <c r="H25" s="21"/>
      <c r="I25" s="20">
        <f t="shared" si="0"/>
        <v>1633474</v>
      </c>
      <c r="J25" s="22"/>
    </row>
    <row r="26" spans="1:10" ht="18" customHeight="1" thickBot="1" x14ac:dyDescent="0.25">
      <c r="A26" s="15" t="s">
        <v>23</v>
      </c>
      <c r="B26" s="23"/>
      <c r="C26" s="24">
        <f>SUM(C12,C25)</f>
        <v>103288634</v>
      </c>
      <c r="D26" s="24"/>
      <c r="E26" s="25"/>
      <c r="F26" s="24">
        <v>105495496</v>
      </c>
      <c r="G26" s="24"/>
      <c r="H26" s="25"/>
      <c r="I26" s="24">
        <f t="shared" si="0"/>
        <v>-2206862</v>
      </c>
      <c r="J26" s="26"/>
    </row>
    <row r="27" spans="1:10" ht="18" customHeight="1" thickTop="1" x14ac:dyDescent="0.2">
      <c r="A27" s="15" t="s">
        <v>24</v>
      </c>
      <c r="B27" s="16"/>
      <c r="E27" s="17"/>
      <c r="H27" s="17"/>
      <c r="J27" s="18"/>
    </row>
    <row r="28" spans="1:10" ht="18" customHeight="1" x14ac:dyDescent="0.2">
      <c r="A28" s="15" t="s">
        <v>25</v>
      </c>
      <c r="B28" s="16"/>
      <c r="E28" s="17"/>
      <c r="H28" s="17"/>
      <c r="J28" s="18"/>
    </row>
    <row r="29" spans="1:10" ht="18" customHeight="1" x14ac:dyDescent="0.2">
      <c r="A29" s="15" t="s">
        <v>26</v>
      </c>
      <c r="B29" s="16"/>
      <c r="C29" s="12">
        <v>3993589</v>
      </c>
      <c r="E29" s="17"/>
      <c r="F29" s="12">
        <v>16683174</v>
      </c>
      <c r="H29" s="17"/>
      <c r="I29" s="12">
        <f t="shared" si="0"/>
        <v>-12689585</v>
      </c>
      <c r="J29" s="18"/>
    </row>
    <row r="30" spans="1:10" ht="18" customHeight="1" x14ac:dyDescent="0.2">
      <c r="A30" s="15" t="s">
        <v>256</v>
      </c>
      <c r="B30" s="16"/>
      <c r="C30" s="12">
        <v>1200</v>
      </c>
      <c r="E30" s="17"/>
      <c r="F30" s="12">
        <v>2400</v>
      </c>
      <c r="H30" s="17"/>
      <c r="I30" s="12">
        <f t="shared" si="0"/>
        <v>-1200</v>
      </c>
      <c r="J30" s="18"/>
    </row>
    <row r="31" spans="1:10" ht="18" customHeight="1" x14ac:dyDescent="0.2">
      <c r="A31" s="15" t="s">
        <v>27</v>
      </c>
      <c r="B31" s="16"/>
      <c r="C31" s="12">
        <v>33206381</v>
      </c>
      <c r="E31" s="17"/>
      <c r="F31" s="12">
        <v>32570990</v>
      </c>
      <c r="H31" s="17"/>
      <c r="I31" s="12">
        <f t="shared" si="0"/>
        <v>635391</v>
      </c>
      <c r="J31" s="18"/>
    </row>
    <row r="32" spans="1:10" ht="18" customHeight="1" x14ac:dyDescent="0.2">
      <c r="A32" s="15" t="s">
        <v>28</v>
      </c>
      <c r="B32" s="19"/>
      <c r="C32" s="20">
        <f>SUM(C29:C31)</f>
        <v>37201170</v>
      </c>
      <c r="D32" s="20"/>
      <c r="E32" s="21"/>
      <c r="F32" s="20">
        <v>49256564</v>
      </c>
      <c r="G32" s="20"/>
      <c r="H32" s="21"/>
      <c r="I32" s="20">
        <f t="shared" si="0"/>
        <v>-12055394</v>
      </c>
      <c r="J32" s="22"/>
    </row>
    <row r="33" spans="1:10" ht="18" customHeight="1" x14ac:dyDescent="0.2">
      <c r="A33" s="15" t="s">
        <v>29</v>
      </c>
      <c r="B33" s="16"/>
      <c r="E33" s="17"/>
      <c r="H33" s="17"/>
      <c r="J33" s="18"/>
    </row>
    <row r="34" spans="1:10" ht="18" customHeight="1" x14ac:dyDescent="0.2">
      <c r="A34" s="15" t="s">
        <v>30</v>
      </c>
      <c r="B34" s="16"/>
      <c r="C34" s="12">
        <v>8496674</v>
      </c>
      <c r="E34" s="17"/>
      <c r="F34" s="12">
        <v>6857859</v>
      </c>
      <c r="H34" s="17"/>
      <c r="I34" s="12">
        <f t="shared" si="0"/>
        <v>1638815</v>
      </c>
      <c r="J34" s="18"/>
    </row>
    <row r="35" spans="1:10" ht="18" customHeight="1" x14ac:dyDescent="0.2">
      <c r="A35" s="15" t="s">
        <v>267</v>
      </c>
      <c r="B35" s="16"/>
      <c r="C35" s="12">
        <v>6300000</v>
      </c>
      <c r="E35" s="17"/>
      <c r="F35" s="12">
        <v>4900000</v>
      </c>
      <c r="H35" s="17"/>
      <c r="I35" s="12">
        <f t="shared" si="0"/>
        <v>1400000</v>
      </c>
      <c r="J35" s="18"/>
    </row>
    <row r="36" spans="1:10" ht="18" customHeight="1" x14ac:dyDescent="0.2">
      <c r="A36" s="15" t="s">
        <v>31</v>
      </c>
      <c r="B36" s="19"/>
      <c r="C36" s="20">
        <f>SUM(C34:C35)</f>
        <v>14796674</v>
      </c>
      <c r="D36" s="20"/>
      <c r="E36" s="21"/>
      <c r="F36" s="20">
        <v>11757859</v>
      </c>
      <c r="G36" s="20"/>
      <c r="H36" s="21"/>
      <c r="I36" s="20">
        <f t="shared" si="0"/>
        <v>3038815</v>
      </c>
      <c r="J36" s="22"/>
    </row>
    <row r="37" spans="1:10" ht="18" customHeight="1" x14ac:dyDescent="0.2">
      <c r="A37" s="15" t="s">
        <v>32</v>
      </c>
      <c r="B37" s="19"/>
      <c r="C37" s="20">
        <f>SUM(C32,C36)</f>
        <v>51997844</v>
      </c>
      <c r="D37" s="20"/>
      <c r="E37" s="21"/>
      <c r="F37" s="20">
        <v>61014423</v>
      </c>
      <c r="G37" s="20"/>
      <c r="H37" s="21"/>
      <c r="I37" s="20">
        <f t="shared" si="0"/>
        <v>-9016579</v>
      </c>
      <c r="J37" s="22"/>
    </row>
    <row r="38" spans="1:10" ht="18" customHeight="1" x14ac:dyDescent="0.2">
      <c r="A38" s="15" t="s">
        <v>33</v>
      </c>
      <c r="B38" s="16"/>
      <c r="E38" s="17"/>
      <c r="H38" s="17"/>
      <c r="J38" s="18"/>
    </row>
    <row r="39" spans="1:10" ht="18" customHeight="1" x14ac:dyDescent="0.2">
      <c r="A39" s="15" t="s">
        <v>34</v>
      </c>
      <c r="B39" s="16"/>
      <c r="C39" s="12">
        <v>51290790</v>
      </c>
      <c r="E39" s="17"/>
      <c r="F39" s="12">
        <v>44481073</v>
      </c>
      <c r="H39" s="17"/>
      <c r="I39" s="12">
        <f t="shared" si="0"/>
        <v>6809717</v>
      </c>
      <c r="J39" s="18"/>
    </row>
    <row r="40" spans="1:10" ht="18" customHeight="1" x14ac:dyDescent="0.2">
      <c r="A40" s="15" t="s">
        <v>35</v>
      </c>
      <c r="B40" s="16" t="s">
        <v>36</v>
      </c>
      <c r="C40" s="12">
        <v>0</v>
      </c>
      <c r="D40" s="12" t="s">
        <v>37</v>
      </c>
      <c r="E40" s="17" t="s">
        <v>36</v>
      </c>
      <c r="F40" s="12">
        <v>0</v>
      </c>
      <c r="G40" s="12" t="s">
        <v>37</v>
      </c>
      <c r="H40" s="17" t="s">
        <v>36</v>
      </c>
      <c r="I40" s="12">
        <f t="shared" si="0"/>
        <v>0</v>
      </c>
      <c r="J40" s="18" t="s">
        <v>37</v>
      </c>
    </row>
    <row r="41" spans="1:10" ht="18" customHeight="1" x14ac:dyDescent="0.2">
      <c r="A41" s="15" t="s">
        <v>38</v>
      </c>
      <c r="B41" s="16" t="s">
        <v>36</v>
      </c>
      <c r="C41" s="12">
        <f>SUM(C16:C17)</f>
        <v>11294032</v>
      </c>
      <c r="D41" s="12" t="s">
        <v>37</v>
      </c>
      <c r="E41" s="17" t="s">
        <v>36</v>
      </c>
      <c r="F41" s="12">
        <v>11294032</v>
      </c>
      <c r="G41" s="12" t="s">
        <v>37</v>
      </c>
      <c r="H41" s="17" t="s">
        <v>36</v>
      </c>
      <c r="I41" s="12">
        <f t="shared" si="0"/>
        <v>0</v>
      </c>
      <c r="J41" s="18" t="s">
        <v>37</v>
      </c>
    </row>
    <row r="42" spans="1:10" ht="18" customHeight="1" x14ac:dyDescent="0.2">
      <c r="A42" s="15" t="s">
        <v>39</v>
      </c>
      <c r="B42" s="19"/>
      <c r="C42" s="20">
        <f>SUM(C39)</f>
        <v>51290790</v>
      </c>
      <c r="D42" s="20"/>
      <c r="E42" s="21"/>
      <c r="F42" s="20">
        <v>44481073</v>
      </c>
      <c r="G42" s="20"/>
      <c r="H42" s="21"/>
      <c r="I42" s="20">
        <f t="shared" si="0"/>
        <v>6809717</v>
      </c>
      <c r="J42" s="22"/>
    </row>
    <row r="43" spans="1:10" ht="18" customHeight="1" thickBot="1" x14ac:dyDescent="0.25">
      <c r="A43" s="27" t="s">
        <v>40</v>
      </c>
      <c r="B43" s="23"/>
      <c r="C43" s="24">
        <f>SUM(C37,C42)</f>
        <v>103288634</v>
      </c>
      <c r="D43" s="24"/>
      <c r="E43" s="25"/>
      <c r="F43" s="24">
        <v>105495496</v>
      </c>
      <c r="G43" s="24"/>
      <c r="H43" s="25"/>
      <c r="I43" s="24">
        <f t="shared" si="0"/>
        <v>-2206862</v>
      </c>
      <c r="J43" s="26"/>
    </row>
    <row r="44" spans="1:10" ht="13.8" thickTop="1" x14ac:dyDescent="0.2"/>
  </sheetData>
  <phoneticPr fontId="2"/>
  <printOptions horizontalCentered="1"/>
  <pageMargins left="0.11811023622047245" right="0.11811023622047245" top="0.86614173228346458" bottom="0.86614173228346458" header="0.31496062992125984" footer="0.31496062992125984"/>
  <pageSetup paperSize="9" scale="8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topLeftCell="B34" zoomScale="120" zoomScaleNormal="120" workbookViewId="0">
      <selection activeCell="O35" sqref="O35"/>
    </sheetView>
  </sheetViews>
  <sheetFormatPr defaultColWidth="9" defaultRowHeight="13.2" x14ac:dyDescent="0.2"/>
  <cols>
    <col min="1" max="1" width="30.6640625" style="5" customWidth="1"/>
    <col min="2" max="2" width="1.6640625" style="7" customWidth="1"/>
    <col min="3" max="3" width="14.109375" style="12" customWidth="1"/>
    <col min="4" max="4" width="1.6640625" style="12" customWidth="1"/>
    <col min="5" max="5" width="1.6640625" style="28" hidden="1" customWidth="1"/>
    <col min="6" max="6" width="15.44140625" style="12" hidden="1" customWidth="1"/>
    <col min="7" max="7" width="1.6640625" style="12" hidden="1" customWidth="1"/>
    <col min="8" max="8" width="1.6640625" style="28" customWidth="1"/>
    <col min="9" max="9" width="14.109375" style="12" customWidth="1"/>
    <col min="10" max="10" width="1.6640625" style="12" customWidth="1"/>
    <col min="11" max="11" width="1.6640625" style="28" customWidth="1"/>
    <col min="12" max="12" width="14.109375" style="12" customWidth="1"/>
    <col min="13" max="13" width="1.6640625" style="12" customWidth="1"/>
    <col min="14" max="14" width="1.6640625" style="28" customWidth="1"/>
    <col min="15" max="15" width="14.109375" style="12" customWidth="1"/>
    <col min="16" max="16" width="1.6640625" style="5" customWidth="1"/>
    <col min="17" max="16384" width="9" style="5"/>
  </cols>
  <sheetData>
    <row r="1" spans="1:16" ht="16.2" x14ac:dyDescent="0.2">
      <c r="A1" s="1" t="s">
        <v>41</v>
      </c>
      <c r="B1" s="2"/>
      <c r="C1" s="3"/>
      <c r="D1" s="3"/>
      <c r="E1" s="3"/>
      <c r="F1" s="3"/>
      <c r="G1" s="3"/>
      <c r="H1" s="3"/>
      <c r="I1" s="3"/>
      <c r="J1" s="3"/>
      <c r="K1" s="3"/>
      <c r="L1" s="3"/>
      <c r="M1" s="3"/>
      <c r="N1" s="3"/>
      <c r="O1" s="3"/>
      <c r="P1" s="4"/>
    </row>
    <row r="2" spans="1:16" ht="20.100000000000001" customHeight="1" x14ac:dyDescent="0.2">
      <c r="A2" s="4" t="s">
        <v>311</v>
      </c>
      <c r="B2" s="4"/>
      <c r="C2" s="6"/>
      <c r="D2" s="6"/>
      <c r="E2" s="6"/>
      <c r="F2" s="6"/>
      <c r="G2" s="6"/>
      <c r="H2" s="6"/>
      <c r="I2" s="6"/>
      <c r="J2" s="6"/>
      <c r="K2" s="6"/>
      <c r="L2" s="6"/>
      <c r="M2" s="6"/>
      <c r="N2" s="6"/>
      <c r="O2" s="6"/>
      <c r="P2" s="4"/>
    </row>
    <row r="3" spans="1:16" x14ac:dyDescent="0.2">
      <c r="A3" s="4"/>
      <c r="B3" s="4"/>
      <c r="C3" s="6"/>
      <c r="D3" s="6"/>
      <c r="E3" s="6"/>
      <c r="F3" s="6"/>
      <c r="G3" s="6"/>
      <c r="H3" s="6"/>
      <c r="I3" s="6"/>
      <c r="J3" s="6"/>
      <c r="K3" s="6"/>
      <c r="L3" s="6"/>
      <c r="M3" s="6"/>
      <c r="N3" s="6"/>
      <c r="O3" s="6"/>
      <c r="P3" s="4"/>
    </row>
    <row r="4" spans="1:16" x14ac:dyDescent="0.2">
      <c r="C4" s="8"/>
      <c r="D4" s="8"/>
      <c r="E4" s="9"/>
      <c r="F4" s="8"/>
      <c r="G4" s="8"/>
      <c r="H4" s="9"/>
      <c r="I4" s="8"/>
      <c r="J4" s="8"/>
      <c r="K4" s="9"/>
      <c r="L4" s="8"/>
      <c r="M4" s="8"/>
      <c r="N4" s="9"/>
      <c r="O4" s="9" t="s">
        <v>1</v>
      </c>
    </row>
    <row r="5" spans="1:16" ht="16.05" customHeight="1" x14ac:dyDescent="0.2">
      <c r="A5" s="50" t="s">
        <v>258</v>
      </c>
      <c r="B5" s="19"/>
      <c r="C5" s="54" t="s">
        <v>42</v>
      </c>
      <c r="D5" s="52"/>
      <c r="E5" s="53"/>
      <c r="F5" s="54" t="s">
        <v>43</v>
      </c>
      <c r="G5" s="52"/>
      <c r="H5" s="53"/>
      <c r="I5" s="54" t="s">
        <v>44</v>
      </c>
      <c r="J5" s="52"/>
      <c r="K5" s="53"/>
      <c r="L5" s="51" t="s">
        <v>300</v>
      </c>
      <c r="M5" s="52"/>
      <c r="N5" s="53"/>
      <c r="O5" s="51" t="s">
        <v>255</v>
      </c>
      <c r="P5" s="22"/>
    </row>
    <row r="6" spans="1:16" ht="16.05" customHeight="1" x14ac:dyDescent="0.2">
      <c r="A6" s="10" t="s">
        <v>4</v>
      </c>
      <c r="B6" s="11"/>
      <c r="E6" s="13"/>
      <c r="H6" s="13"/>
      <c r="K6" s="13"/>
      <c r="N6" s="13"/>
      <c r="P6" s="14"/>
    </row>
    <row r="7" spans="1:16" ht="16.05" customHeight="1" x14ac:dyDescent="0.2">
      <c r="A7" s="15" t="s">
        <v>5</v>
      </c>
      <c r="B7" s="16"/>
      <c r="E7" s="17"/>
      <c r="H7" s="17"/>
      <c r="K7" s="17"/>
      <c r="N7" s="17"/>
      <c r="P7" s="18"/>
    </row>
    <row r="8" spans="1:16" ht="16.05" customHeight="1" x14ac:dyDescent="0.2">
      <c r="A8" s="15" t="s">
        <v>6</v>
      </c>
      <c r="B8" s="16"/>
      <c r="C8" s="12">
        <f>62415+55941691</f>
        <v>56004106</v>
      </c>
      <c r="E8" s="17"/>
      <c r="H8" s="17"/>
      <c r="I8" s="12">
        <v>21712659</v>
      </c>
      <c r="K8" s="17"/>
      <c r="L8" s="12">
        <v>0</v>
      </c>
      <c r="N8" s="17"/>
      <c r="O8" s="12">
        <f t="shared" ref="O8:O13" si="0">SUM(L8,I8,F8,C8)</f>
        <v>77716765</v>
      </c>
      <c r="P8" s="18"/>
    </row>
    <row r="9" spans="1:16" ht="16.05" customHeight="1" x14ac:dyDescent="0.2">
      <c r="A9" s="15" t="s">
        <v>7</v>
      </c>
      <c r="B9" s="16"/>
      <c r="C9" s="12">
        <v>4363477</v>
      </c>
      <c r="E9" s="17"/>
      <c r="H9" s="17"/>
      <c r="I9" s="12">
        <v>879587</v>
      </c>
      <c r="K9" s="17"/>
      <c r="L9" s="12">
        <v>0</v>
      </c>
      <c r="N9" s="17"/>
      <c r="O9" s="12">
        <f t="shared" si="0"/>
        <v>5243064</v>
      </c>
      <c r="P9" s="18"/>
    </row>
    <row r="10" spans="1:16" ht="16.05" customHeight="1" x14ac:dyDescent="0.2">
      <c r="A10" s="15" t="s">
        <v>8</v>
      </c>
      <c r="B10" s="16"/>
      <c r="C10" s="12">
        <v>21406</v>
      </c>
      <c r="E10" s="17"/>
      <c r="H10" s="17"/>
      <c r="I10" s="12">
        <v>272240</v>
      </c>
      <c r="K10" s="17"/>
      <c r="L10" s="12">
        <v>0</v>
      </c>
      <c r="N10" s="17"/>
      <c r="O10" s="12">
        <f t="shared" si="0"/>
        <v>293646</v>
      </c>
      <c r="P10" s="18"/>
    </row>
    <row r="11" spans="1:16" ht="16.05" customHeight="1" x14ac:dyDescent="0.2">
      <c r="A11" s="15" t="s">
        <v>9</v>
      </c>
      <c r="B11" s="16"/>
      <c r="C11" s="12">
        <v>0</v>
      </c>
      <c r="E11" s="17"/>
      <c r="H11" s="17"/>
      <c r="I11" s="12">
        <v>0</v>
      </c>
      <c r="K11" s="17"/>
      <c r="L11" s="12">
        <v>0</v>
      </c>
      <c r="N11" s="17"/>
      <c r="O11" s="12">
        <f t="shared" si="0"/>
        <v>0</v>
      </c>
      <c r="P11" s="18"/>
    </row>
    <row r="12" spans="1:16" ht="16.05" customHeight="1" x14ac:dyDescent="0.2">
      <c r="A12" s="15" t="s">
        <v>292</v>
      </c>
      <c r="B12" s="16"/>
      <c r="C12" s="12">
        <v>0</v>
      </c>
      <c r="E12" s="17"/>
      <c r="H12" s="17"/>
      <c r="I12" s="12">
        <v>7509769</v>
      </c>
      <c r="K12" s="17"/>
      <c r="L12" s="12">
        <v>-7509769</v>
      </c>
      <c r="N12" s="17"/>
      <c r="O12" s="12">
        <f t="shared" si="0"/>
        <v>0</v>
      </c>
      <c r="P12" s="18"/>
    </row>
    <row r="13" spans="1:16" ht="16.05" customHeight="1" x14ac:dyDescent="0.2">
      <c r="A13" s="15" t="s">
        <v>294</v>
      </c>
      <c r="B13" s="16"/>
      <c r="C13" s="12">
        <v>2362209</v>
      </c>
      <c r="E13" s="17"/>
      <c r="H13" s="17"/>
      <c r="I13" s="12">
        <v>0</v>
      </c>
      <c r="K13" s="17"/>
      <c r="L13" s="12">
        <v>-2362209</v>
      </c>
      <c r="N13" s="17"/>
      <c r="O13" s="12">
        <f t="shared" si="0"/>
        <v>0</v>
      </c>
      <c r="P13" s="18"/>
    </row>
    <row r="14" spans="1:16" ht="16.05" customHeight="1" x14ac:dyDescent="0.2">
      <c r="A14" s="15" t="s">
        <v>10</v>
      </c>
      <c r="B14" s="19"/>
      <c r="C14" s="20">
        <f>SUM(C8:C13)</f>
        <v>62751198</v>
      </c>
      <c r="D14" s="20"/>
      <c r="E14" s="21"/>
      <c r="F14" s="20">
        <v>0</v>
      </c>
      <c r="G14" s="20"/>
      <c r="H14" s="21"/>
      <c r="I14" s="20">
        <f>SUM(I8:I13)</f>
        <v>30374255</v>
      </c>
      <c r="J14" s="20"/>
      <c r="K14" s="21"/>
      <c r="L14" s="20">
        <f>SUM(L8:L13)</f>
        <v>-9871978</v>
      </c>
      <c r="M14" s="20"/>
      <c r="N14" s="21"/>
      <c r="O14" s="20">
        <f>SUM(L14,I14,F14,C14)</f>
        <v>83253475</v>
      </c>
      <c r="P14" s="22"/>
    </row>
    <row r="15" spans="1:16" ht="16.05" customHeight="1" x14ac:dyDescent="0.2">
      <c r="A15" s="15" t="s">
        <v>11</v>
      </c>
      <c r="B15" s="16"/>
      <c r="E15" s="17"/>
      <c r="H15" s="17"/>
      <c r="K15" s="17"/>
      <c r="N15" s="17"/>
      <c r="P15" s="18"/>
    </row>
    <row r="16" spans="1:16" ht="16.05" customHeight="1" x14ac:dyDescent="0.2">
      <c r="A16" s="15" t="s">
        <v>12</v>
      </c>
      <c r="B16" s="16"/>
      <c r="E16" s="17"/>
      <c r="H16" s="17"/>
      <c r="K16" s="17"/>
      <c r="N16" s="17"/>
      <c r="P16" s="18"/>
    </row>
    <row r="17" spans="1:16" ht="16.05" customHeight="1" x14ac:dyDescent="0.2">
      <c r="A17" s="15" t="s">
        <v>13</v>
      </c>
      <c r="B17" s="16"/>
      <c r="C17" s="12">
        <v>7838799</v>
      </c>
      <c r="E17" s="17"/>
      <c r="H17" s="17"/>
      <c r="I17" s="12">
        <v>657875</v>
      </c>
      <c r="K17" s="17"/>
      <c r="L17" s="12">
        <v>0</v>
      </c>
      <c r="N17" s="17"/>
      <c r="O17" s="12">
        <f>SUM(L17,I17,F17,C17)</f>
        <v>8496674</v>
      </c>
      <c r="P17" s="18"/>
    </row>
    <row r="18" spans="1:16" ht="16.05" customHeight="1" x14ac:dyDescent="0.2">
      <c r="A18" s="15" t="s">
        <v>14</v>
      </c>
      <c r="B18" s="16"/>
      <c r="C18" s="12">
        <v>1000000</v>
      </c>
      <c r="E18" s="17"/>
      <c r="H18" s="17"/>
      <c r="I18" s="12">
        <v>0</v>
      </c>
      <c r="K18" s="17"/>
      <c r="L18" s="12">
        <v>0</v>
      </c>
      <c r="N18" s="17"/>
      <c r="O18" s="12">
        <f>SUM(L18,I18,F18,C18)</f>
        <v>1000000</v>
      </c>
      <c r="P18" s="18"/>
    </row>
    <row r="19" spans="1:16" ht="16.05" customHeight="1" x14ac:dyDescent="0.2">
      <c r="A19" s="15" t="s">
        <v>15</v>
      </c>
      <c r="B19" s="16"/>
      <c r="C19" s="12">
        <v>10294032</v>
      </c>
      <c r="E19" s="17"/>
      <c r="H19" s="17"/>
      <c r="I19" s="12">
        <v>0</v>
      </c>
      <c r="K19" s="17"/>
      <c r="L19" s="12">
        <v>0</v>
      </c>
      <c r="N19" s="17"/>
      <c r="O19" s="12">
        <f>SUM(L19,I19,F19,C19)</f>
        <v>10294032</v>
      </c>
      <c r="P19" s="18"/>
    </row>
    <row r="20" spans="1:16" ht="16.05" customHeight="1" x14ac:dyDescent="0.2">
      <c r="A20" s="15" t="s">
        <v>16</v>
      </c>
      <c r="B20" s="19"/>
      <c r="C20" s="20">
        <f>SUM(C17:C19)</f>
        <v>19132831</v>
      </c>
      <c r="D20" s="20"/>
      <c r="E20" s="21"/>
      <c r="F20" s="20">
        <v>0</v>
      </c>
      <c r="G20" s="20"/>
      <c r="H20" s="21"/>
      <c r="I20" s="20">
        <f>SUM(I17:I19)</f>
        <v>657875</v>
      </c>
      <c r="J20" s="20"/>
      <c r="K20" s="21"/>
      <c r="L20" s="20">
        <v>0</v>
      </c>
      <c r="M20" s="20"/>
      <c r="N20" s="21"/>
      <c r="O20" s="20">
        <f>SUM(L20,I20,F20,C20)</f>
        <v>19790706</v>
      </c>
      <c r="P20" s="22"/>
    </row>
    <row r="21" spans="1:16" ht="16.05" customHeight="1" x14ac:dyDescent="0.2">
      <c r="A21" s="15" t="s">
        <v>45</v>
      </c>
      <c r="B21" s="16"/>
      <c r="E21" s="17"/>
      <c r="H21" s="17"/>
      <c r="K21" s="17"/>
      <c r="N21" s="17"/>
      <c r="P21" s="18"/>
    </row>
    <row r="22" spans="1:16" ht="16.05" customHeight="1" x14ac:dyDescent="0.2">
      <c r="A22" s="15" t="s">
        <v>18</v>
      </c>
      <c r="B22" s="16"/>
      <c r="C22" s="12">
        <v>1</v>
      </c>
      <c r="E22" s="17"/>
      <c r="H22" s="17"/>
      <c r="I22" s="12">
        <v>0</v>
      </c>
      <c r="K22" s="17"/>
      <c r="L22" s="12">
        <v>0</v>
      </c>
      <c r="N22" s="17"/>
      <c r="O22" s="12">
        <f t="shared" ref="O22:O27" si="1">SUM(L22,I22,F22,C22)</f>
        <v>1</v>
      </c>
      <c r="P22" s="18"/>
    </row>
    <row r="23" spans="1:16" ht="16.05" customHeight="1" x14ac:dyDescent="0.2">
      <c r="A23" s="15" t="s">
        <v>19</v>
      </c>
      <c r="B23" s="16"/>
      <c r="C23" s="12">
        <v>2</v>
      </c>
      <c r="E23" s="17"/>
      <c r="H23" s="17"/>
      <c r="I23" s="12">
        <v>0</v>
      </c>
      <c r="K23" s="17"/>
      <c r="L23" s="12">
        <v>0</v>
      </c>
      <c r="N23" s="17"/>
      <c r="O23" s="12">
        <f t="shared" si="1"/>
        <v>2</v>
      </c>
      <c r="P23" s="18"/>
    </row>
    <row r="24" spans="1:16" ht="16.05" customHeight="1" x14ac:dyDescent="0.2">
      <c r="A24" s="15" t="s">
        <v>20</v>
      </c>
      <c r="B24" s="16"/>
      <c r="C24" s="12">
        <v>230380</v>
      </c>
      <c r="E24" s="17"/>
      <c r="H24" s="17"/>
      <c r="I24" s="12">
        <v>0</v>
      </c>
      <c r="K24" s="17"/>
      <c r="L24" s="12">
        <v>0</v>
      </c>
      <c r="N24" s="17"/>
      <c r="O24" s="12">
        <f t="shared" si="1"/>
        <v>230380</v>
      </c>
      <c r="P24" s="18"/>
    </row>
    <row r="25" spans="1:16" ht="16.05" customHeight="1" x14ac:dyDescent="0.2">
      <c r="A25" s="15" t="s">
        <v>243</v>
      </c>
      <c r="B25" s="16"/>
      <c r="C25" s="12">
        <v>14070</v>
      </c>
      <c r="E25" s="17"/>
      <c r="H25" s="17"/>
      <c r="I25" s="12">
        <v>0</v>
      </c>
      <c r="K25" s="17"/>
      <c r="L25" s="12">
        <v>0</v>
      </c>
      <c r="N25" s="17"/>
      <c r="O25" s="12">
        <f t="shared" si="1"/>
        <v>14070</v>
      </c>
      <c r="P25" s="18"/>
    </row>
    <row r="26" spans="1:16" ht="16.05" customHeight="1" x14ac:dyDescent="0.2">
      <c r="A26" s="15" t="s">
        <v>21</v>
      </c>
      <c r="B26" s="19"/>
      <c r="C26" s="20">
        <f>SUM(C22:C25)</f>
        <v>244453</v>
      </c>
      <c r="D26" s="20"/>
      <c r="E26" s="21"/>
      <c r="F26" s="20">
        <v>0</v>
      </c>
      <c r="G26" s="20"/>
      <c r="H26" s="21"/>
      <c r="I26" s="20">
        <f>SUM(I22:I25)</f>
        <v>0</v>
      </c>
      <c r="J26" s="20"/>
      <c r="K26" s="21"/>
      <c r="L26" s="20">
        <f>SUM(L22:L25)</f>
        <v>0</v>
      </c>
      <c r="M26" s="20"/>
      <c r="N26" s="21"/>
      <c r="O26" s="20">
        <f t="shared" si="1"/>
        <v>244453</v>
      </c>
      <c r="P26" s="22"/>
    </row>
    <row r="27" spans="1:16" ht="16.05" customHeight="1" x14ac:dyDescent="0.2">
      <c r="A27" s="15" t="s">
        <v>22</v>
      </c>
      <c r="B27" s="19"/>
      <c r="C27" s="20">
        <f>SUM(C20,C26)</f>
        <v>19377284</v>
      </c>
      <c r="D27" s="20"/>
      <c r="E27" s="21"/>
      <c r="F27" s="20">
        <v>0</v>
      </c>
      <c r="G27" s="20"/>
      <c r="H27" s="21"/>
      <c r="I27" s="20">
        <f>SUM(I20,I26)</f>
        <v>657875</v>
      </c>
      <c r="J27" s="20"/>
      <c r="K27" s="21"/>
      <c r="L27" s="20">
        <f>SUM(L20,L26)</f>
        <v>0</v>
      </c>
      <c r="M27" s="20"/>
      <c r="N27" s="21"/>
      <c r="O27" s="20">
        <f t="shared" si="1"/>
        <v>20035159</v>
      </c>
      <c r="P27" s="22"/>
    </row>
    <row r="28" spans="1:16" ht="16.05" customHeight="1" thickBot="1" x14ac:dyDescent="0.25">
      <c r="A28" s="15" t="s">
        <v>23</v>
      </c>
      <c r="B28" s="23"/>
      <c r="C28" s="24">
        <f>SUM(C14,C27)</f>
        <v>82128482</v>
      </c>
      <c r="D28" s="24"/>
      <c r="E28" s="25"/>
      <c r="F28" s="24">
        <v>0</v>
      </c>
      <c r="G28" s="24"/>
      <c r="H28" s="25"/>
      <c r="I28" s="24">
        <f>SUM(F28:H28,I14,I27)</f>
        <v>31032130</v>
      </c>
      <c r="J28" s="24"/>
      <c r="K28" s="25"/>
      <c r="L28" s="24">
        <f>SUM(L14,L27)</f>
        <v>-9871978</v>
      </c>
      <c r="M28" s="24"/>
      <c r="N28" s="25"/>
      <c r="O28" s="24">
        <f>SUM(L28,I28,F28,C28)</f>
        <v>103288634</v>
      </c>
      <c r="P28" s="26"/>
    </row>
    <row r="29" spans="1:16" ht="16.05" customHeight="1" thickTop="1" x14ac:dyDescent="0.2">
      <c r="A29" s="15" t="s">
        <v>24</v>
      </c>
      <c r="B29" s="16"/>
      <c r="E29" s="17"/>
      <c r="H29" s="17"/>
      <c r="K29" s="17"/>
      <c r="N29" s="17"/>
      <c r="P29" s="18"/>
    </row>
    <row r="30" spans="1:16" ht="16.05" customHeight="1" x14ac:dyDescent="0.2">
      <c r="A30" s="15" t="s">
        <v>25</v>
      </c>
      <c r="B30" s="16"/>
      <c r="E30" s="17"/>
      <c r="H30" s="17"/>
      <c r="K30" s="17"/>
      <c r="N30" s="17"/>
      <c r="P30" s="18"/>
    </row>
    <row r="31" spans="1:16" ht="16.05" customHeight="1" x14ac:dyDescent="0.2">
      <c r="A31" s="15" t="s">
        <v>26</v>
      </c>
      <c r="B31" s="16"/>
      <c r="C31" s="12">
        <v>3993589</v>
      </c>
      <c r="E31" s="17"/>
      <c r="H31" s="17"/>
      <c r="I31" s="12">
        <v>0</v>
      </c>
      <c r="K31" s="17"/>
      <c r="L31" s="12">
        <v>0</v>
      </c>
      <c r="N31" s="17"/>
      <c r="O31" s="12">
        <f t="shared" ref="O31:O35" si="2">SUM(L31,I31,F31,C31)</f>
        <v>3993589</v>
      </c>
      <c r="P31" s="18"/>
    </row>
    <row r="32" spans="1:16" ht="16.05" customHeight="1" x14ac:dyDescent="0.2">
      <c r="A32" s="15" t="s">
        <v>302</v>
      </c>
      <c r="B32" s="16"/>
      <c r="C32" s="12">
        <v>1200</v>
      </c>
      <c r="E32" s="17"/>
      <c r="H32" s="17"/>
      <c r="I32" s="12">
        <v>0</v>
      </c>
      <c r="K32" s="17"/>
      <c r="L32" s="12">
        <v>0</v>
      </c>
      <c r="N32" s="17"/>
      <c r="O32" s="12">
        <f t="shared" si="2"/>
        <v>1200</v>
      </c>
      <c r="P32" s="18"/>
    </row>
    <row r="33" spans="1:16" ht="16.05" customHeight="1" x14ac:dyDescent="0.2">
      <c r="A33" s="15" t="s">
        <v>27</v>
      </c>
      <c r="B33" s="16"/>
      <c r="C33" s="12">
        <v>33206381</v>
      </c>
      <c r="E33" s="17"/>
      <c r="H33" s="17"/>
      <c r="I33" s="12">
        <v>0</v>
      </c>
      <c r="K33" s="17"/>
      <c r="L33" s="12">
        <v>0</v>
      </c>
      <c r="N33" s="17"/>
      <c r="O33" s="12">
        <f t="shared" si="2"/>
        <v>33206381</v>
      </c>
      <c r="P33" s="18"/>
    </row>
    <row r="34" spans="1:16" ht="16.05" customHeight="1" x14ac:dyDescent="0.2">
      <c r="A34" s="15" t="s">
        <v>295</v>
      </c>
      <c r="B34" s="16"/>
      <c r="C34" s="12">
        <v>0</v>
      </c>
      <c r="E34" s="17"/>
      <c r="H34" s="17"/>
      <c r="I34" s="12">
        <v>2362209</v>
      </c>
      <c r="K34" s="17"/>
      <c r="L34" s="12">
        <v>-2362209</v>
      </c>
      <c r="N34" s="17"/>
      <c r="O34" s="12">
        <f t="shared" si="2"/>
        <v>0</v>
      </c>
      <c r="P34" s="18"/>
    </row>
    <row r="35" spans="1:16" ht="16.05" customHeight="1" x14ac:dyDescent="0.2">
      <c r="A35" s="15" t="s">
        <v>293</v>
      </c>
      <c r="B35" s="16"/>
      <c r="C35" s="12">
        <v>7509769</v>
      </c>
      <c r="E35" s="17"/>
      <c r="H35" s="17"/>
      <c r="I35" s="12">
        <v>0</v>
      </c>
      <c r="K35" s="17"/>
      <c r="L35" s="12">
        <v>-7509769</v>
      </c>
      <c r="N35" s="17"/>
      <c r="O35" s="12">
        <f t="shared" si="2"/>
        <v>0</v>
      </c>
      <c r="P35" s="18"/>
    </row>
    <row r="36" spans="1:16" ht="16.05" customHeight="1" x14ac:dyDescent="0.2">
      <c r="A36" s="15" t="s">
        <v>28</v>
      </c>
      <c r="B36" s="19"/>
      <c r="C36" s="20">
        <f>SUM(C31:C35)</f>
        <v>44710939</v>
      </c>
      <c r="D36" s="20"/>
      <c r="E36" s="21"/>
      <c r="F36" s="20">
        <v>0</v>
      </c>
      <c r="G36" s="20"/>
      <c r="H36" s="21"/>
      <c r="I36" s="20">
        <f>SUM(I31:I35)</f>
        <v>2362209</v>
      </c>
      <c r="J36" s="20"/>
      <c r="K36" s="21"/>
      <c r="L36" s="20">
        <f>SUM(L31:L35)</f>
        <v>-9871978</v>
      </c>
      <c r="M36" s="20"/>
      <c r="N36" s="21"/>
      <c r="O36" s="20">
        <f>SUM(L36,I36,F36,C36)</f>
        <v>37201170</v>
      </c>
      <c r="P36" s="22"/>
    </row>
    <row r="37" spans="1:16" ht="16.05" customHeight="1" x14ac:dyDescent="0.2">
      <c r="A37" s="15" t="s">
        <v>29</v>
      </c>
      <c r="B37" s="16"/>
      <c r="E37" s="17"/>
      <c r="H37" s="17"/>
      <c r="K37" s="17"/>
      <c r="N37" s="17"/>
      <c r="P37" s="18"/>
    </row>
    <row r="38" spans="1:16" ht="16.05" customHeight="1" x14ac:dyDescent="0.2">
      <c r="A38" s="15" t="s">
        <v>30</v>
      </c>
      <c r="B38" s="16"/>
      <c r="C38" s="12">
        <v>7838799</v>
      </c>
      <c r="E38" s="17"/>
      <c r="H38" s="17"/>
      <c r="I38" s="12">
        <v>657875</v>
      </c>
      <c r="K38" s="17"/>
      <c r="L38" s="12">
        <v>0</v>
      </c>
      <c r="N38" s="17"/>
      <c r="O38" s="12">
        <f>SUM(L38,I38,F38,C38)</f>
        <v>8496674</v>
      </c>
      <c r="P38" s="18"/>
    </row>
    <row r="39" spans="1:16" ht="16.05" customHeight="1" x14ac:dyDescent="0.2">
      <c r="A39" s="15" t="s">
        <v>267</v>
      </c>
      <c r="B39" s="16"/>
      <c r="C39" s="12">
        <v>6300000</v>
      </c>
      <c r="E39" s="17"/>
      <c r="H39" s="17"/>
      <c r="I39" s="12">
        <v>0</v>
      </c>
      <c r="K39" s="17"/>
      <c r="L39" s="12">
        <v>0</v>
      </c>
      <c r="N39" s="17"/>
      <c r="O39" s="12">
        <f>SUM(L39,I39,F39,C39)</f>
        <v>6300000</v>
      </c>
      <c r="P39" s="18"/>
    </row>
    <row r="40" spans="1:16" ht="16.05" customHeight="1" x14ac:dyDescent="0.2">
      <c r="A40" s="15" t="s">
        <v>31</v>
      </c>
      <c r="B40" s="19"/>
      <c r="C40" s="20">
        <f>SUM(C38:C39)</f>
        <v>14138799</v>
      </c>
      <c r="D40" s="20"/>
      <c r="E40" s="21"/>
      <c r="F40" s="20">
        <v>0</v>
      </c>
      <c r="G40" s="20"/>
      <c r="H40" s="21"/>
      <c r="I40" s="20">
        <f>SUM(I38)</f>
        <v>657875</v>
      </c>
      <c r="J40" s="20"/>
      <c r="K40" s="21"/>
      <c r="L40" s="20">
        <f>SUM(L38)</f>
        <v>0</v>
      </c>
      <c r="M40" s="20"/>
      <c r="N40" s="21"/>
      <c r="O40" s="20">
        <f>SUM(L40,I40,F40,C40)</f>
        <v>14796674</v>
      </c>
      <c r="P40" s="22"/>
    </row>
    <row r="41" spans="1:16" ht="16.05" customHeight="1" x14ac:dyDescent="0.2">
      <c r="A41" s="15" t="s">
        <v>32</v>
      </c>
      <c r="B41" s="19"/>
      <c r="C41" s="20">
        <f>SUM(C36,C40)</f>
        <v>58849738</v>
      </c>
      <c r="D41" s="20"/>
      <c r="E41" s="21"/>
      <c r="F41" s="20">
        <v>0</v>
      </c>
      <c r="G41" s="20"/>
      <c r="H41" s="21"/>
      <c r="I41" s="20">
        <f>SUM(I36,I40)</f>
        <v>3020084</v>
      </c>
      <c r="J41" s="20"/>
      <c r="K41" s="21"/>
      <c r="L41" s="20">
        <f>SUM(L36,L40)</f>
        <v>-9871978</v>
      </c>
      <c r="M41" s="20"/>
      <c r="N41" s="21"/>
      <c r="O41" s="20">
        <f>SUM(L41,I41,F41,C41)</f>
        <v>51997844</v>
      </c>
      <c r="P41" s="22"/>
    </row>
    <row r="42" spans="1:16" ht="16.05" customHeight="1" x14ac:dyDescent="0.2">
      <c r="A42" s="15" t="s">
        <v>33</v>
      </c>
      <c r="B42" s="16"/>
      <c r="E42" s="17"/>
      <c r="H42" s="17"/>
      <c r="K42" s="17"/>
      <c r="N42" s="17"/>
      <c r="P42" s="18"/>
    </row>
    <row r="43" spans="1:16" ht="16.05" customHeight="1" x14ac:dyDescent="0.2">
      <c r="A43" s="15" t="s">
        <v>34</v>
      </c>
      <c r="B43" s="16"/>
      <c r="C43" s="12">
        <f>C46</f>
        <v>23278744</v>
      </c>
      <c r="E43" s="17"/>
      <c r="H43" s="17"/>
      <c r="I43" s="12">
        <f>I46</f>
        <v>28012046</v>
      </c>
      <c r="K43" s="17"/>
      <c r="L43" s="12">
        <v>0</v>
      </c>
      <c r="N43" s="17"/>
      <c r="O43" s="12">
        <f t="shared" ref="O43:O47" si="3">SUM(L43,I43,F43,C43)</f>
        <v>51290790</v>
      </c>
      <c r="P43" s="18"/>
    </row>
    <row r="44" spans="1:16" ht="16.05" customHeight="1" x14ac:dyDescent="0.2">
      <c r="A44" s="15" t="s">
        <v>35</v>
      </c>
      <c r="B44" s="16" t="s">
        <v>36</v>
      </c>
      <c r="C44" s="12">
        <v>0</v>
      </c>
      <c r="D44" s="12" t="s">
        <v>37</v>
      </c>
      <c r="E44" s="17" t="s">
        <v>36</v>
      </c>
      <c r="F44" s="12">
        <v>0</v>
      </c>
      <c r="G44" s="12" t="s">
        <v>37</v>
      </c>
      <c r="H44" s="17" t="s">
        <v>36</v>
      </c>
      <c r="I44" s="12">
        <v>0</v>
      </c>
      <c r="J44" s="12" t="s">
        <v>37</v>
      </c>
      <c r="K44" s="17" t="s">
        <v>36</v>
      </c>
      <c r="L44" s="12">
        <v>0</v>
      </c>
      <c r="M44" s="12" t="s">
        <v>37</v>
      </c>
      <c r="N44" s="17" t="s">
        <v>36</v>
      </c>
      <c r="O44" s="12">
        <f t="shared" si="3"/>
        <v>0</v>
      </c>
      <c r="P44" s="18" t="s">
        <v>37</v>
      </c>
    </row>
    <row r="45" spans="1:16" ht="16.05" customHeight="1" x14ac:dyDescent="0.2">
      <c r="A45" s="15" t="s">
        <v>38</v>
      </c>
      <c r="B45" s="16" t="s">
        <v>36</v>
      </c>
      <c r="C45" s="12">
        <f>C18+C19</f>
        <v>11294032</v>
      </c>
      <c r="D45" s="12" t="s">
        <v>37</v>
      </c>
      <c r="E45" s="17" t="s">
        <v>36</v>
      </c>
      <c r="F45" s="12">
        <v>0</v>
      </c>
      <c r="G45" s="12" t="s">
        <v>37</v>
      </c>
      <c r="H45" s="17" t="s">
        <v>36</v>
      </c>
      <c r="I45" s="12">
        <v>0</v>
      </c>
      <c r="J45" s="12" t="s">
        <v>37</v>
      </c>
      <c r="K45" s="17" t="s">
        <v>36</v>
      </c>
      <c r="L45" s="12">
        <v>0</v>
      </c>
      <c r="M45" s="12" t="s">
        <v>37</v>
      </c>
      <c r="N45" s="17" t="s">
        <v>36</v>
      </c>
      <c r="O45" s="12">
        <f t="shared" si="3"/>
        <v>11294032</v>
      </c>
      <c r="P45" s="18" t="s">
        <v>37</v>
      </c>
    </row>
    <row r="46" spans="1:16" ht="16.05" customHeight="1" x14ac:dyDescent="0.2">
      <c r="A46" s="15" t="s">
        <v>39</v>
      </c>
      <c r="B46" s="19"/>
      <c r="C46" s="20">
        <f>C28-C41</f>
        <v>23278744</v>
      </c>
      <c r="D46" s="20"/>
      <c r="E46" s="21"/>
      <c r="F46" s="20">
        <v>0</v>
      </c>
      <c r="G46" s="20"/>
      <c r="H46" s="21"/>
      <c r="I46" s="20">
        <f>I28-I41</f>
        <v>28012046</v>
      </c>
      <c r="J46" s="20"/>
      <c r="K46" s="21"/>
      <c r="L46" s="20">
        <v>0</v>
      </c>
      <c r="M46" s="20"/>
      <c r="N46" s="21"/>
      <c r="O46" s="20">
        <f t="shared" si="3"/>
        <v>51290790</v>
      </c>
      <c r="P46" s="22"/>
    </row>
    <row r="47" spans="1:16" ht="16.05" customHeight="1" thickBot="1" x14ac:dyDescent="0.25">
      <c r="A47" s="27" t="s">
        <v>40</v>
      </c>
      <c r="B47" s="23"/>
      <c r="C47" s="24">
        <f>SUM(C41,C46)</f>
        <v>82128482</v>
      </c>
      <c r="D47" s="24"/>
      <c r="E47" s="25"/>
      <c r="F47" s="24">
        <v>0</v>
      </c>
      <c r="G47" s="24"/>
      <c r="H47" s="25"/>
      <c r="I47" s="24">
        <f>SUM(I41,I46)</f>
        <v>31032130</v>
      </c>
      <c r="J47" s="24"/>
      <c r="K47" s="25"/>
      <c r="L47" s="24">
        <f>SUM(L41,L46)</f>
        <v>-9871978</v>
      </c>
      <c r="M47" s="24"/>
      <c r="N47" s="25"/>
      <c r="O47" s="24">
        <f t="shared" si="3"/>
        <v>103288634</v>
      </c>
      <c r="P47" s="26"/>
    </row>
    <row r="48" spans="1:16" ht="13.8" thickTop="1" x14ac:dyDescent="0.2"/>
  </sheetData>
  <phoneticPr fontId="2"/>
  <printOptions horizontalCentered="1"/>
  <pageMargins left="0.11811023622047245" right="0.11811023622047245" top="1.2598425196850394" bottom="0.86614173228346458" header="0.31496062992125984" footer="0.31496062992125984"/>
  <pageSetup paperSize="9" scale="9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126"/>
  <sheetViews>
    <sheetView zoomScaleNormal="100" workbookViewId="0">
      <selection activeCell="F128" sqref="F128"/>
    </sheetView>
  </sheetViews>
  <sheetFormatPr defaultColWidth="9" defaultRowHeight="13.2" x14ac:dyDescent="0.2"/>
  <cols>
    <col min="1" max="4" width="2.6640625" style="32" customWidth="1"/>
    <col min="5" max="5" width="29" style="32" customWidth="1"/>
    <col min="6" max="8" width="19.109375" style="35" customWidth="1"/>
    <col min="9" max="16384" width="9" style="35"/>
  </cols>
  <sheetData>
    <row r="1" spans="1:8" s="30" customFormat="1" ht="16.2" x14ac:dyDescent="0.2">
      <c r="A1" s="1" t="s">
        <v>121</v>
      </c>
      <c r="B1" s="29"/>
      <c r="C1" s="29"/>
      <c r="D1" s="29"/>
      <c r="E1" s="29"/>
      <c r="F1" s="29"/>
      <c r="G1" s="29"/>
      <c r="H1" s="29"/>
    </row>
    <row r="2" spans="1:8" s="30" customFormat="1" ht="20.100000000000001" customHeight="1" x14ac:dyDescent="0.2">
      <c r="A2" s="4" t="s">
        <v>312</v>
      </c>
      <c r="B2" s="31"/>
      <c r="C2" s="31"/>
      <c r="D2" s="31"/>
      <c r="E2" s="31"/>
      <c r="F2" s="31"/>
      <c r="G2" s="31"/>
      <c r="H2" s="31"/>
    </row>
    <row r="3" spans="1:8" s="30" customFormat="1" ht="20.100000000000001" customHeight="1" x14ac:dyDescent="0.2">
      <c r="A3" s="32"/>
      <c r="B3" s="32"/>
      <c r="C3" s="33"/>
      <c r="D3" s="33"/>
      <c r="E3" s="33"/>
      <c r="F3" s="33"/>
      <c r="G3" s="33"/>
      <c r="H3" s="33"/>
    </row>
    <row r="4" spans="1:8" s="30" customFormat="1" x14ac:dyDescent="0.2">
      <c r="A4" s="33"/>
      <c r="B4" s="33"/>
      <c r="C4" s="33"/>
      <c r="D4" s="33"/>
      <c r="E4" s="33"/>
      <c r="F4" s="33"/>
      <c r="G4" s="33"/>
      <c r="H4" s="34" t="s">
        <v>1</v>
      </c>
    </row>
    <row r="5" spans="1:8" s="36" customFormat="1" ht="18" customHeight="1" x14ac:dyDescent="0.2">
      <c r="A5" s="133" t="s">
        <v>257</v>
      </c>
      <c r="B5" s="134"/>
      <c r="C5" s="134"/>
      <c r="D5" s="134"/>
      <c r="E5" s="135"/>
      <c r="F5" s="50" t="s">
        <v>2</v>
      </c>
      <c r="G5" s="55" t="s">
        <v>46</v>
      </c>
      <c r="H5" s="56" t="s">
        <v>254</v>
      </c>
    </row>
    <row r="6" spans="1:8" s="12" customFormat="1" ht="18" customHeight="1" x14ac:dyDescent="0.2">
      <c r="A6" s="37" t="s">
        <v>47</v>
      </c>
      <c r="B6" s="38"/>
      <c r="C6" s="38"/>
      <c r="D6" s="38"/>
      <c r="E6" s="22"/>
      <c r="F6" s="39"/>
      <c r="G6" s="39"/>
      <c r="H6" s="39"/>
    </row>
    <row r="7" spans="1:8" s="12" customFormat="1" ht="18" customHeight="1" x14ac:dyDescent="0.2">
      <c r="A7" s="37" t="s">
        <v>48</v>
      </c>
      <c r="B7" s="38"/>
      <c r="C7" s="38"/>
      <c r="D7" s="38"/>
      <c r="E7" s="22"/>
      <c r="F7" s="39"/>
      <c r="G7" s="39"/>
      <c r="H7" s="39"/>
    </row>
    <row r="8" spans="1:8" s="12" customFormat="1" ht="18" customHeight="1" x14ac:dyDescent="0.2">
      <c r="A8" s="37"/>
      <c r="B8" s="38" t="s">
        <v>49</v>
      </c>
      <c r="C8" s="38"/>
      <c r="D8" s="38"/>
      <c r="E8" s="22"/>
      <c r="F8" s="39"/>
      <c r="G8" s="39"/>
      <c r="H8" s="39"/>
    </row>
    <row r="9" spans="1:8" s="12" customFormat="1" ht="18" customHeight="1" x14ac:dyDescent="0.2">
      <c r="A9" s="37"/>
      <c r="B9" s="38"/>
      <c r="C9" s="38" t="s">
        <v>65</v>
      </c>
      <c r="D9" s="38"/>
      <c r="E9" s="22"/>
      <c r="F9" s="39">
        <f>F10</f>
        <v>46683</v>
      </c>
      <c r="G9" s="39">
        <v>344</v>
      </c>
      <c r="H9" s="39">
        <f t="shared" ref="H9:H36" si="0">F9-G9</f>
        <v>46339</v>
      </c>
    </row>
    <row r="10" spans="1:8" s="12" customFormat="1" ht="18" customHeight="1" x14ac:dyDescent="0.2">
      <c r="A10" s="37"/>
      <c r="B10" s="38"/>
      <c r="C10" s="38"/>
      <c r="D10" s="38" t="s">
        <v>66</v>
      </c>
      <c r="E10" s="22"/>
      <c r="F10" s="39">
        <v>46683</v>
      </c>
      <c r="G10" s="39">
        <v>344</v>
      </c>
      <c r="H10" s="39">
        <f t="shared" si="0"/>
        <v>46339</v>
      </c>
    </row>
    <row r="11" spans="1:8" s="12" customFormat="1" ht="18" customHeight="1" x14ac:dyDescent="0.2">
      <c r="A11" s="37"/>
      <c r="B11" s="38"/>
      <c r="C11" s="38" t="s">
        <v>60</v>
      </c>
      <c r="D11" s="38"/>
      <c r="E11" s="22"/>
      <c r="F11" s="39">
        <f>F12</f>
        <v>556800</v>
      </c>
      <c r="G11" s="39">
        <v>540000</v>
      </c>
      <c r="H11" s="39">
        <f t="shared" si="0"/>
        <v>16800</v>
      </c>
    </row>
    <row r="12" spans="1:8" s="12" customFormat="1" ht="18" customHeight="1" x14ac:dyDescent="0.2">
      <c r="A12" s="37"/>
      <c r="B12" s="38"/>
      <c r="C12" s="38"/>
      <c r="D12" s="38" t="s">
        <v>61</v>
      </c>
      <c r="E12" s="22"/>
      <c r="F12" s="39">
        <v>556800</v>
      </c>
      <c r="G12" s="39">
        <v>540000</v>
      </c>
      <c r="H12" s="39">
        <f t="shared" si="0"/>
        <v>16800</v>
      </c>
    </row>
    <row r="13" spans="1:8" s="12" customFormat="1" ht="18" customHeight="1" x14ac:dyDescent="0.2">
      <c r="A13" s="37"/>
      <c r="B13" s="38"/>
      <c r="C13" s="38" t="s">
        <v>50</v>
      </c>
      <c r="D13" s="38"/>
      <c r="E13" s="22"/>
      <c r="F13" s="39">
        <f>SUM(F14:F16)</f>
        <v>67554556</v>
      </c>
      <c r="G13" s="39">
        <v>180362265</v>
      </c>
      <c r="H13" s="39">
        <f t="shared" si="0"/>
        <v>-112807709</v>
      </c>
    </row>
    <row r="14" spans="1:8" s="12" customFormat="1" ht="18" customHeight="1" x14ac:dyDescent="0.2">
      <c r="A14" s="37"/>
      <c r="B14" s="38"/>
      <c r="C14" s="38"/>
      <c r="D14" s="38" t="s">
        <v>51</v>
      </c>
      <c r="E14" s="22"/>
      <c r="F14" s="39">
        <v>56075075</v>
      </c>
      <c r="G14" s="39">
        <v>149262451</v>
      </c>
      <c r="H14" s="39">
        <f t="shared" si="0"/>
        <v>-93187376</v>
      </c>
    </row>
    <row r="15" spans="1:8" s="12" customFormat="1" ht="18" customHeight="1" x14ac:dyDescent="0.2">
      <c r="A15" s="37"/>
      <c r="B15" s="38"/>
      <c r="C15" s="38"/>
      <c r="D15" s="38" t="s">
        <v>52</v>
      </c>
      <c r="E15" s="22"/>
      <c r="F15" s="39">
        <v>3875624</v>
      </c>
      <c r="G15" s="39">
        <v>7316403</v>
      </c>
      <c r="H15" s="39">
        <f t="shared" si="0"/>
        <v>-3440779</v>
      </c>
    </row>
    <row r="16" spans="1:8" s="12" customFormat="1" ht="18" customHeight="1" x14ac:dyDescent="0.2">
      <c r="A16" s="37"/>
      <c r="B16" s="38"/>
      <c r="C16" s="38"/>
      <c r="D16" s="38" t="s">
        <v>53</v>
      </c>
      <c r="E16" s="22"/>
      <c r="F16" s="39">
        <v>7603857</v>
      </c>
      <c r="G16" s="39">
        <v>23783411</v>
      </c>
      <c r="H16" s="39">
        <f t="shared" si="0"/>
        <v>-16179554</v>
      </c>
    </row>
    <row r="17" spans="1:8" s="12" customFormat="1" ht="18" customHeight="1" x14ac:dyDescent="0.2">
      <c r="A17" s="37"/>
      <c r="B17" s="38"/>
      <c r="C17" s="38" t="s">
        <v>313</v>
      </c>
      <c r="D17" s="38"/>
      <c r="E17" s="22"/>
      <c r="F17" s="39">
        <f>SUM(F18:F19)</f>
        <v>19563831</v>
      </c>
      <c r="G17" s="39">
        <v>0</v>
      </c>
      <c r="H17" s="39">
        <f t="shared" si="0"/>
        <v>19563831</v>
      </c>
    </row>
    <row r="18" spans="1:8" s="12" customFormat="1" ht="18" customHeight="1" x14ac:dyDescent="0.2">
      <c r="A18" s="37"/>
      <c r="B18" s="38"/>
      <c r="C18" s="38"/>
      <c r="D18" s="38" t="s">
        <v>320</v>
      </c>
      <c r="E18" s="22"/>
      <c r="F18" s="39">
        <v>15480186</v>
      </c>
      <c r="G18" s="39">
        <v>0</v>
      </c>
      <c r="H18" s="39">
        <f t="shared" si="0"/>
        <v>15480186</v>
      </c>
    </row>
    <row r="19" spans="1:8" s="12" customFormat="1" ht="18" customHeight="1" x14ac:dyDescent="0.2">
      <c r="A19" s="37"/>
      <c r="B19" s="38"/>
      <c r="C19" s="38"/>
      <c r="D19" s="38" t="s">
        <v>315</v>
      </c>
      <c r="E19" s="22"/>
      <c r="F19" s="39">
        <v>4083645</v>
      </c>
      <c r="G19" s="39">
        <v>0</v>
      </c>
      <c r="H19" s="39">
        <f t="shared" si="0"/>
        <v>4083645</v>
      </c>
    </row>
    <row r="20" spans="1:8" s="12" customFormat="1" ht="18" customHeight="1" x14ac:dyDescent="0.2">
      <c r="A20" s="37"/>
      <c r="B20" s="38"/>
      <c r="C20" s="38" t="s">
        <v>54</v>
      </c>
      <c r="D20" s="38"/>
      <c r="E20" s="22"/>
      <c r="F20" s="39">
        <f>SUM(F21:F23)</f>
        <v>65400</v>
      </c>
      <c r="G20" s="39">
        <v>110900</v>
      </c>
      <c r="H20" s="39">
        <f t="shared" si="0"/>
        <v>-45500</v>
      </c>
    </row>
    <row r="21" spans="1:8" s="12" customFormat="1" ht="18" customHeight="1" x14ac:dyDescent="0.2">
      <c r="A21" s="37"/>
      <c r="B21" s="38"/>
      <c r="C21" s="38"/>
      <c r="D21" s="38" t="s">
        <v>316</v>
      </c>
      <c r="E21" s="22"/>
      <c r="F21" s="39">
        <v>52320</v>
      </c>
      <c r="G21" s="39">
        <v>89170</v>
      </c>
      <c r="H21" s="39">
        <f t="shared" si="0"/>
        <v>-36850</v>
      </c>
    </row>
    <row r="22" spans="1:8" s="12" customFormat="1" ht="18" customHeight="1" x14ac:dyDescent="0.2">
      <c r="A22" s="37"/>
      <c r="B22" s="38"/>
      <c r="C22" s="38"/>
      <c r="D22" s="38" t="s">
        <v>317</v>
      </c>
      <c r="E22" s="22"/>
      <c r="F22" s="39">
        <v>2624</v>
      </c>
      <c r="G22" s="39">
        <v>3956</v>
      </c>
      <c r="H22" s="39">
        <f t="shared" si="0"/>
        <v>-1332</v>
      </c>
    </row>
    <row r="23" spans="1:8" s="12" customFormat="1" ht="18" customHeight="1" x14ac:dyDescent="0.2">
      <c r="A23" s="37"/>
      <c r="B23" s="38"/>
      <c r="C23" s="38"/>
      <c r="D23" s="38" t="s">
        <v>318</v>
      </c>
      <c r="E23" s="22"/>
      <c r="F23" s="39">
        <v>10456</v>
      </c>
      <c r="G23" s="39">
        <v>17774</v>
      </c>
      <c r="H23" s="39">
        <f t="shared" si="0"/>
        <v>-7318</v>
      </c>
    </row>
    <row r="24" spans="1:8" s="12" customFormat="1" ht="18" customHeight="1" x14ac:dyDescent="0.2">
      <c r="A24" s="37"/>
      <c r="B24" s="38"/>
      <c r="C24" s="38" t="s">
        <v>55</v>
      </c>
      <c r="D24" s="38"/>
      <c r="E24" s="22"/>
      <c r="F24" s="39">
        <f>SUM(F25:F26)</f>
        <v>8326002</v>
      </c>
      <c r="G24" s="39">
        <v>7811260</v>
      </c>
      <c r="H24" s="39">
        <f t="shared" si="0"/>
        <v>514742</v>
      </c>
    </row>
    <row r="25" spans="1:8" s="12" customFormat="1" ht="18" customHeight="1" x14ac:dyDescent="0.2">
      <c r="A25" s="37"/>
      <c r="B25" s="38"/>
      <c r="C25" s="38"/>
      <c r="D25" s="38" t="s">
        <v>55</v>
      </c>
      <c r="E25" s="22"/>
      <c r="F25" s="39">
        <v>7396027</v>
      </c>
      <c r="G25" s="39">
        <v>6901434</v>
      </c>
      <c r="H25" s="39">
        <f t="shared" si="0"/>
        <v>494593</v>
      </c>
    </row>
    <row r="26" spans="1:8" s="12" customFormat="1" ht="18" customHeight="1" x14ac:dyDescent="0.2">
      <c r="A26" s="37"/>
      <c r="B26" s="38"/>
      <c r="C26" s="38"/>
      <c r="D26" s="38" t="s">
        <v>56</v>
      </c>
      <c r="E26" s="22"/>
      <c r="F26" s="39">
        <v>929975</v>
      </c>
      <c r="G26" s="39">
        <v>909826</v>
      </c>
      <c r="H26" s="39">
        <f t="shared" si="0"/>
        <v>20149</v>
      </c>
    </row>
    <row r="27" spans="1:8" s="12" customFormat="1" ht="18" customHeight="1" x14ac:dyDescent="0.2">
      <c r="A27" s="37"/>
      <c r="B27" s="38"/>
      <c r="C27" s="136" t="s">
        <v>264</v>
      </c>
      <c r="D27" s="136"/>
      <c r="E27" s="137"/>
      <c r="F27" s="39">
        <f>SUM(F28:F29)</f>
        <v>721200</v>
      </c>
      <c r="G27" s="39">
        <v>822600</v>
      </c>
      <c r="H27" s="39">
        <f t="shared" si="0"/>
        <v>-101400</v>
      </c>
    </row>
    <row r="28" spans="1:8" s="12" customFormat="1" ht="18" customHeight="1" x14ac:dyDescent="0.2">
      <c r="A28" s="37"/>
      <c r="B28" s="38"/>
      <c r="C28" s="117"/>
      <c r="D28" s="138" t="s">
        <v>265</v>
      </c>
      <c r="E28" s="139"/>
      <c r="F28" s="39">
        <v>661100</v>
      </c>
      <c r="G28" s="39">
        <v>754050</v>
      </c>
      <c r="H28" s="39">
        <f t="shared" si="0"/>
        <v>-92950</v>
      </c>
    </row>
    <row r="29" spans="1:8" s="12" customFormat="1" ht="18" customHeight="1" x14ac:dyDescent="0.2">
      <c r="A29" s="37"/>
      <c r="B29" s="38"/>
      <c r="C29" s="117"/>
      <c r="D29" s="138" t="s">
        <v>266</v>
      </c>
      <c r="E29" s="139"/>
      <c r="F29" s="39">
        <v>60100</v>
      </c>
      <c r="G29" s="39">
        <v>68550</v>
      </c>
      <c r="H29" s="39">
        <f t="shared" si="0"/>
        <v>-8450</v>
      </c>
    </row>
    <row r="30" spans="1:8" s="12" customFormat="1" ht="18" customHeight="1" x14ac:dyDescent="0.2">
      <c r="A30" s="37"/>
      <c r="B30" s="38"/>
      <c r="C30" s="38" t="s">
        <v>62</v>
      </c>
      <c r="D30" s="38"/>
      <c r="E30" s="22"/>
      <c r="F30" s="39">
        <f>SUM(F31:F32)</f>
        <v>41242399</v>
      </c>
      <c r="G30" s="39">
        <v>37397592</v>
      </c>
      <c r="H30" s="39">
        <f t="shared" si="0"/>
        <v>3844807</v>
      </c>
    </row>
    <row r="31" spans="1:8" s="12" customFormat="1" ht="18" customHeight="1" x14ac:dyDescent="0.2">
      <c r="A31" s="37"/>
      <c r="B31" s="38"/>
      <c r="C31" s="38"/>
      <c r="D31" s="38" t="s">
        <v>63</v>
      </c>
      <c r="E31" s="22"/>
      <c r="F31" s="39">
        <v>12345000</v>
      </c>
      <c r="G31" s="39">
        <v>12289000</v>
      </c>
      <c r="H31" s="39">
        <f t="shared" si="0"/>
        <v>56000</v>
      </c>
    </row>
    <row r="32" spans="1:8" s="12" customFormat="1" ht="18" customHeight="1" x14ac:dyDescent="0.2">
      <c r="A32" s="37"/>
      <c r="B32" s="38"/>
      <c r="C32" s="38"/>
      <c r="D32" s="38" t="s">
        <v>64</v>
      </c>
      <c r="E32" s="22"/>
      <c r="F32" s="39">
        <v>28897399</v>
      </c>
      <c r="G32" s="39">
        <v>25108592</v>
      </c>
      <c r="H32" s="39">
        <f t="shared" si="0"/>
        <v>3788807</v>
      </c>
    </row>
    <row r="33" spans="1:8" s="12" customFormat="1" ht="18" customHeight="1" x14ac:dyDescent="0.2">
      <c r="A33" s="37"/>
      <c r="B33" s="38"/>
      <c r="C33" s="38" t="s">
        <v>58</v>
      </c>
      <c r="D33" s="38"/>
      <c r="E33" s="22"/>
      <c r="F33" s="39">
        <f>F34</f>
        <v>379226</v>
      </c>
      <c r="G33" s="39">
        <v>671303</v>
      </c>
      <c r="H33" s="39">
        <f t="shared" si="0"/>
        <v>-292077</v>
      </c>
    </row>
    <row r="34" spans="1:8" s="12" customFormat="1" ht="18" customHeight="1" x14ac:dyDescent="0.2">
      <c r="A34" s="37"/>
      <c r="B34" s="38"/>
      <c r="C34" s="38"/>
      <c r="D34" s="38" t="s">
        <v>59</v>
      </c>
      <c r="E34" s="22"/>
      <c r="F34" s="39">
        <v>379226</v>
      </c>
      <c r="G34" s="39">
        <v>671303</v>
      </c>
      <c r="H34" s="39">
        <f t="shared" si="0"/>
        <v>-292077</v>
      </c>
    </row>
    <row r="35" spans="1:8" s="12" customFormat="1" ht="18" customHeight="1" x14ac:dyDescent="0.2">
      <c r="A35" s="37"/>
      <c r="B35" s="38"/>
      <c r="C35" s="38" t="s">
        <v>57</v>
      </c>
      <c r="D35" s="38"/>
      <c r="E35" s="22"/>
      <c r="F35" s="39">
        <f>F36</f>
        <v>13276657</v>
      </c>
      <c r="G35" s="39">
        <v>13245928</v>
      </c>
      <c r="H35" s="39">
        <f t="shared" si="0"/>
        <v>30729</v>
      </c>
    </row>
    <row r="36" spans="1:8" s="12" customFormat="1" ht="18" customHeight="1" x14ac:dyDescent="0.2">
      <c r="A36" s="37"/>
      <c r="B36" s="38"/>
      <c r="C36" s="38"/>
      <c r="D36" s="38" t="s">
        <v>57</v>
      </c>
      <c r="E36" s="22"/>
      <c r="F36" s="39">
        <v>13276657</v>
      </c>
      <c r="G36" s="39">
        <v>13245928</v>
      </c>
      <c r="H36" s="39">
        <f t="shared" si="0"/>
        <v>30729</v>
      </c>
    </row>
    <row r="37" spans="1:8" s="12" customFormat="1" ht="18" hidden="1" customHeight="1" x14ac:dyDescent="0.2">
      <c r="A37" s="37"/>
      <c r="B37" s="38"/>
      <c r="C37" s="38" t="s">
        <v>283</v>
      </c>
      <c r="D37" s="38"/>
      <c r="E37" s="22"/>
      <c r="F37" s="39">
        <f>F38</f>
        <v>0</v>
      </c>
      <c r="G37" s="39">
        <v>0</v>
      </c>
      <c r="H37" s="39">
        <f t="shared" ref="H37:H38" si="1">F37-G37</f>
        <v>0</v>
      </c>
    </row>
    <row r="38" spans="1:8" s="12" customFormat="1" ht="18" hidden="1" customHeight="1" x14ac:dyDescent="0.2">
      <c r="A38" s="37"/>
      <c r="B38" s="38"/>
      <c r="C38" s="38"/>
      <c r="D38" s="38" t="s">
        <v>283</v>
      </c>
      <c r="E38" s="22"/>
      <c r="F38" s="39">
        <v>0</v>
      </c>
      <c r="G38" s="39">
        <v>0</v>
      </c>
      <c r="H38" s="39">
        <f t="shared" si="1"/>
        <v>0</v>
      </c>
    </row>
    <row r="39" spans="1:8" s="12" customFormat="1" ht="18" customHeight="1" x14ac:dyDescent="0.2">
      <c r="A39" s="37"/>
      <c r="B39" s="38"/>
      <c r="C39" s="38" t="s">
        <v>67</v>
      </c>
      <c r="D39" s="38"/>
      <c r="E39" s="22"/>
      <c r="F39" s="39">
        <f>SUM(F40:F41)</f>
        <v>144984</v>
      </c>
      <c r="G39" s="39">
        <v>340684</v>
      </c>
      <c r="H39" s="39">
        <f>F39-G39</f>
        <v>-195700</v>
      </c>
    </row>
    <row r="40" spans="1:8" s="12" customFormat="1" ht="18" customHeight="1" x14ac:dyDescent="0.2">
      <c r="A40" s="37"/>
      <c r="B40" s="38"/>
      <c r="C40" s="38"/>
      <c r="D40" s="38" t="s">
        <v>68</v>
      </c>
      <c r="E40" s="22"/>
      <c r="F40" s="39">
        <v>139890</v>
      </c>
      <c r="G40" s="39">
        <v>40077</v>
      </c>
      <c r="H40" s="39">
        <f>F40-G40</f>
        <v>99813</v>
      </c>
    </row>
    <row r="41" spans="1:8" s="12" customFormat="1" ht="18" customHeight="1" x14ac:dyDescent="0.2">
      <c r="A41" s="37"/>
      <c r="B41" s="38"/>
      <c r="C41" s="38"/>
      <c r="D41" s="38" t="s">
        <v>67</v>
      </c>
      <c r="E41" s="22"/>
      <c r="F41" s="39">
        <v>5094</v>
      </c>
      <c r="G41" s="39">
        <v>300607</v>
      </c>
      <c r="H41" s="39">
        <f>F41-G41</f>
        <v>-295513</v>
      </c>
    </row>
    <row r="42" spans="1:8" s="12" customFormat="1" ht="18" customHeight="1" x14ac:dyDescent="0.2">
      <c r="A42" s="37"/>
      <c r="B42" s="38"/>
      <c r="C42" s="38" t="s">
        <v>69</v>
      </c>
      <c r="D42" s="38"/>
      <c r="E42" s="22"/>
      <c r="F42" s="39">
        <f>F39+F35+F33+F30+F24+F20+F13+F11+F9+F27+F37+F17</f>
        <v>151877738</v>
      </c>
      <c r="G42" s="39">
        <v>241302876</v>
      </c>
      <c r="H42" s="39">
        <f>F42-G42</f>
        <v>-89425138</v>
      </c>
    </row>
    <row r="43" spans="1:8" s="12" customFormat="1" ht="18" customHeight="1" x14ac:dyDescent="0.2">
      <c r="A43" s="37"/>
      <c r="B43" s="38" t="s">
        <v>70</v>
      </c>
      <c r="C43" s="38"/>
      <c r="D43" s="38"/>
      <c r="E43" s="22"/>
      <c r="F43" s="39"/>
      <c r="G43" s="39"/>
      <c r="H43" s="39"/>
    </row>
    <row r="44" spans="1:8" s="12" customFormat="1" ht="18" customHeight="1" x14ac:dyDescent="0.2">
      <c r="A44" s="37"/>
      <c r="B44" s="38"/>
      <c r="C44" s="38" t="s">
        <v>71</v>
      </c>
      <c r="D44" s="38"/>
      <c r="E44" s="22"/>
      <c r="F44" s="39">
        <f>SUM(F45:F73)</f>
        <v>137733097</v>
      </c>
      <c r="G44" s="39">
        <v>227336397</v>
      </c>
      <c r="H44" s="39">
        <f t="shared" ref="H44:H77" si="2">F44-G44</f>
        <v>-89603300</v>
      </c>
    </row>
    <row r="45" spans="1:8" s="12" customFormat="1" ht="18" customHeight="1" x14ac:dyDescent="0.2">
      <c r="A45" s="37"/>
      <c r="B45" s="38"/>
      <c r="C45" s="38"/>
      <c r="D45" s="38" t="s">
        <v>72</v>
      </c>
      <c r="E45" s="22"/>
      <c r="F45" s="39">
        <v>56788495</v>
      </c>
      <c r="G45" s="39">
        <v>150105671</v>
      </c>
      <c r="H45" s="39">
        <f t="shared" si="2"/>
        <v>-93317176</v>
      </c>
    </row>
    <row r="46" spans="1:8" s="12" customFormat="1" ht="18" customHeight="1" x14ac:dyDescent="0.2">
      <c r="A46" s="37"/>
      <c r="B46" s="38"/>
      <c r="C46" s="38"/>
      <c r="D46" s="38" t="s">
        <v>73</v>
      </c>
      <c r="E46" s="22"/>
      <c r="F46" s="39">
        <v>3530400</v>
      </c>
      <c r="G46" s="39">
        <v>6729714</v>
      </c>
      <c r="H46" s="39">
        <f t="shared" si="2"/>
        <v>-3199314</v>
      </c>
    </row>
    <row r="47" spans="1:8" s="12" customFormat="1" ht="18" customHeight="1" x14ac:dyDescent="0.2">
      <c r="A47" s="37"/>
      <c r="B47" s="38"/>
      <c r="C47" s="38"/>
      <c r="D47" s="132" t="s">
        <v>321</v>
      </c>
      <c r="E47" s="22"/>
      <c r="F47" s="39">
        <v>4083645</v>
      </c>
      <c r="G47" s="39">
        <v>0</v>
      </c>
      <c r="H47" s="39">
        <f t="shared" si="2"/>
        <v>4083645</v>
      </c>
    </row>
    <row r="48" spans="1:8" s="12" customFormat="1" ht="18" customHeight="1" x14ac:dyDescent="0.2">
      <c r="A48" s="37"/>
      <c r="B48" s="38"/>
      <c r="C48" s="38"/>
      <c r="D48" s="38" t="s">
        <v>74</v>
      </c>
      <c r="E48" s="22"/>
      <c r="F48" s="39">
        <v>25000</v>
      </c>
      <c r="G48" s="39">
        <v>5000</v>
      </c>
      <c r="H48" s="39">
        <f t="shared" si="2"/>
        <v>20000</v>
      </c>
    </row>
    <row r="49" spans="1:8" s="12" customFormat="1" ht="18" customHeight="1" x14ac:dyDescent="0.2">
      <c r="A49" s="37"/>
      <c r="B49" s="38"/>
      <c r="C49" s="38"/>
      <c r="D49" s="38" t="s">
        <v>75</v>
      </c>
      <c r="E49" s="22"/>
      <c r="F49" s="39">
        <v>38074850</v>
      </c>
      <c r="G49" s="39">
        <v>36324758</v>
      </c>
      <c r="H49" s="39">
        <f t="shared" si="2"/>
        <v>1750092</v>
      </c>
    </row>
    <row r="50" spans="1:8" s="12" customFormat="1" ht="18" hidden="1" customHeight="1" x14ac:dyDescent="0.2">
      <c r="A50" s="37"/>
      <c r="B50" s="38"/>
      <c r="C50" s="38"/>
      <c r="D50" s="38" t="s">
        <v>284</v>
      </c>
      <c r="E50" s="22"/>
      <c r="F50" s="39"/>
      <c r="G50" s="39"/>
      <c r="H50" s="39">
        <f t="shared" si="2"/>
        <v>0</v>
      </c>
    </row>
    <row r="51" spans="1:8" s="12" customFormat="1" ht="18" customHeight="1" x14ac:dyDescent="0.2">
      <c r="A51" s="37"/>
      <c r="B51" s="38"/>
      <c r="C51" s="38"/>
      <c r="D51" s="38" t="s">
        <v>76</v>
      </c>
      <c r="E51" s="22"/>
      <c r="F51" s="39">
        <v>5979648</v>
      </c>
      <c r="G51" s="39">
        <v>5922522</v>
      </c>
      <c r="H51" s="39">
        <f t="shared" si="2"/>
        <v>57126</v>
      </c>
    </row>
    <row r="52" spans="1:8" s="12" customFormat="1" ht="18" customHeight="1" x14ac:dyDescent="0.2">
      <c r="A52" s="37"/>
      <c r="B52" s="38"/>
      <c r="C52" s="38"/>
      <c r="D52" s="38" t="s">
        <v>77</v>
      </c>
      <c r="E52" s="22"/>
      <c r="F52" s="39">
        <v>3370589</v>
      </c>
      <c r="G52" s="39">
        <v>2234291</v>
      </c>
      <c r="H52" s="39">
        <f t="shared" si="2"/>
        <v>1136298</v>
      </c>
    </row>
    <row r="53" spans="1:8" s="12" customFormat="1" ht="18" customHeight="1" x14ac:dyDescent="0.2">
      <c r="A53" s="37"/>
      <c r="B53" s="38"/>
      <c r="C53" s="38"/>
      <c r="D53" s="38" t="s">
        <v>78</v>
      </c>
      <c r="E53" s="22"/>
      <c r="F53" s="39">
        <v>136028</v>
      </c>
      <c r="G53" s="39">
        <v>113499</v>
      </c>
      <c r="H53" s="39">
        <f t="shared" si="2"/>
        <v>22529</v>
      </c>
    </row>
    <row r="54" spans="1:8" s="12" customFormat="1" ht="18" customHeight="1" x14ac:dyDescent="0.2">
      <c r="A54" s="37"/>
      <c r="B54" s="38"/>
      <c r="C54" s="38"/>
      <c r="D54" s="38" t="s">
        <v>80</v>
      </c>
      <c r="E54" s="22"/>
      <c r="F54" s="39">
        <v>46970</v>
      </c>
      <c r="G54" s="39">
        <v>56760</v>
      </c>
      <c r="H54" s="39">
        <f t="shared" si="2"/>
        <v>-9790</v>
      </c>
    </row>
    <row r="55" spans="1:8" s="12" customFormat="1" ht="18" customHeight="1" x14ac:dyDescent="0.2">
      <c r="A55" s="37"/>
      <c r="B55" s="38"/>
      <c r="C55" s="38"/>
      <c r="D55" s="38" t="s">
        <v>81</v>
      </c>
      <c r="E55" s="22"/>
      <c r="F55" s="39">
        <v>982901</v>
      </c>
      <c r="G55" s="39">
        <v>1005786</v>
      </c>
      <c r="H55" s="39">
        <f t="shared" si="2"/>
        <v>-22885</v>
      </c>
    </row>
    <row r="56" spans="1:8" s="12" customFormat="1" ht="18" customHeight="1" x14ac:dyDescent="0.2">
      <c r="A56" s="37"/>
      <c r="B56" s="38"/>
      <c r="C56" s="38"/>
      <c r="D56" s="38" t="s">
        <v>82</v>
      </c>
      <c r="E56" s="22"/>
      <c r="F56" s="39">
        <v>689900</v>
      </c>
      <c r="G56" s="39">
        <v>151800</v>
      </c>
      <c r="H56" s="39">
        <f t="shared" si="2"/>
        <v>538100</v>
      </c>
    </row>
    <row r="57" spans="1:8" s="12" customFormat="1" ht="18" customHeight="1" x14ac:dyDescent="0.2">
      <c r="A57" s="37"/>
      <c r="B57" s="38"/>
      <c r="C57" s="38"/>
      <c r="D57" s="38" t="s">
        <v>83</v>
      </c>
      <c r="E57" s="22"/>
      <c r="F57" s="39">
        <v>2471315</v>
      </c>
      <c r="G57" s="39">
        <v>1281473</v>
      </c>
      <c r="H57" s="39">
        <f t="shared" si="2"/>
        <v>1189842</v>
      </c>
    </row>
    <row r="58" spans="1:8" s="12" customFormat="1" ht="18" customHeight="1" x14ac:dyDescent="0.2">
      <c r="A58" s="37"/>
      <c r="B58" s="38"/>
      <c r="C58" s="38"/>
      <c r="D58" s="38" t="s">
        <v>84</v>
      </c>
      <c r="E58" s="22"/>
      <c r="F58" s="39">
        <v>83490</v>
      </c>
      <c r="G58" s="39">
        <v>43790</v>
      </c>
      <c r="H58" s="39">
        <f t="shared" si="2"/>
        <v>39700</v>
      </c>
    </row>
    <row r="59" spans="1:8" s="12" customFormat="1" ht="18" customHeight="1" x14ac:dyDescent="0.2">
      <c r="A59" s="37"/>
      <c r="B59" s="38"/>
      <c r="C59" s="38"/>
      <c r="D59" s="38" t="s">
        <v>85</v>
      </c>
      <c r="E59" s="22"/>
      <c r="F59" s="39">
        <v>1149960</v>
      </c>
      <c r="G59" s="39">
        <v>833571</v>
      </c>
      <c r="H59" s="39">
        <f t="shared" si="2"/>
        <v>316389</v>
      </c>
    </row>
    <row r="60" spans="1:8" s="12" customFormat="1" ht="18" customHeight="1" x14ac:dyDescent="0.2">
      <c r="A60" s="37"/>
      <c r="B60" s="38"/>
      <c r="C60" s="38"/>
      <c r="D60" s="38" t="s">
        <v>79</v>
      </c>
      <c r="E60" s="22"/>
      <c r="F60" s="39">
        <v>1222</v>
      </c>
      <c r="G60" s="39">
        <v>0</v>
      </c>
      <c r="H60" s="39">
        <f t="shared" si="2"/>
        <v>1222</v>
      </c>
    </row>
    <row r="61" spans="1:8" s="12" customFormat="1" ht="18" customHeight="1" x14ac:dyDescent="0.2">
      <c r="A61" s="37"/>
      <c r="B61" s="38"/>
      <c r="C61" s="38"/>
      <c r="D61" s="38" t="s">
        <v>86</v>
      </c>
      <c r="E61" s="22"/>
      <c r="F61" s="39">
        <v>1931615</v>
      </c>
      <c r="G61" s="39">
        <v>1801759</v>
      </c>
      <c r="H61" s="39">
        <f t="shared" si="2"/>
        <v>129856</v>
      </c>
    </row>
    <row r="62" spans="1:8" s="12" customFormat="1" ht="18" customHeight="1" x14ac:dyDescent="0.2">
      <c r="A62" s="37"/>
      <c r="B62" s="38"/>
      <c r="C62" s="38"/>
      <c r="D62" s="38" t="s">
        <v>87</v>
      </c>
      <c r="E62" s="22"/>
      <c r="F62" s="39">
        <v>2596647</v>
      </c>
      <c r="G62" s="39">
        <v>2456615</v>
      </c>
      <c r="H62" s="39">
        <f t="shared" si="2"/>
        <v>140032</v>
      </c>
    </row>
    <row r="63" spans="1:8" s="12" customFormat="1" ht="18" customHeight="1" x14ac:dyDescent="0.2">
      <c r="A63" s="37"/>
      <c r="B63" s="38"/>
      <c r="C63" s="38"/>
      <c r="D63" s="38" t="s">
        <v>88</v>
      </c>
      <c r="E63" s="22"/>
      <c r="F63" s="39">
        <v>2128821</v>
      </c>
      <c r="G63" s="39">
        <v>1979267</v>
      </c>
      <c r="H63" s="39">
        <f t="shared" si="2"/>
        <v>149554</v>
      </c>
    </row>
    <row r="64" spans="1:8" s="12" customFormat="1" ht="18" customHeight="1" x14ac:dyDescent="0.2">
      <c r="A64" s="37"/>
      <c r="B64" s="38"/>
      <c r="C64" s="38"/>
      <c r="D64" s="38" t="s">
        <v>89</v>
      </c>
      <c r="E64" s="22"/>
      <c r="F64" s="39">
        <v>555940</v>
      </c>
      <c r="G64" s="39">
        <v>530576</v>
      </c>
      <c r="H64" s="39">
        <f t="shared" si="2"/>
        <v>25364</v>
      </c>
    </row>
    <row r="65" spans="1:8" s="12" customFormat="1" ht="18" customHeight="1" x14ac:dyDescent="0.2">
      <c r="A65" s="37"/>
      <c r="B65" s="38"/>
      <c r="C65" s="38"/>
      <c r="D65" s="38" t="s">
        <v>90</v>
      </c>
      <c r="E65" s="22"/>
      <c r="F65" s="39">
        <v>2234300</v>
      </c>
      <c r="G65" s="39">
        <v>4305920</v>
      </c>
      <c r="H65" s="39">
        <f t="shared" si="2"/>
        <v>-2071620</v>
      </c>
    </row>
    <row r="66" spans="1:8" s="12" customFormat="1" ht="18" customHeight="1" x14ac:dyDescent="0.2">
      <c r="A66" s="37"/>
      <c r="B66" s="38"/>
      <c r="C66" s="38"/>
      <c r="D66" s="38" t="s">
        <v>91</v>
      </c>
      <c r="E66" s="22"/>
      <c r="F66" s="39">
        <v>116000</v>
      </c>
      <c r="G66" s="39">
        <v>116000</v>
      </c>
      <c r="H66" s="39">
        <f t="shared" si="2"/>
        <v>0</v>
      </c>
    </row>
    <row r="67" spans="1:8" s="12" customFormat="1" ht="18" customHeight="1" x14ac:dyDescent="0.2">
      <c r="A67" s="37"/>
      <c r="B67" s="38"/>
      <c r="C67" s="38"/>
      <c r="D67" s="38" t="s">
        <v>92</v>
      </c>
      <c r="E67" s="22"/>
      <c r="F67" s="39">
        <v>8754307</v>
      </c>
      <c r="G67" s="39">
        <v>9388018</v>
      </c>
      <c r="H67" s="39">
        <f t="shared" si="2"/>
        <v>-633711</v>
      </c>
    </row>
    <row r="68" spans="1:8" s="12" customFormat="1" ht="18" customHeight="1" x14ac:dyDescent="0.2">
      <c r="A68" s="37"/>
      <c r="B68" s="38"/>
      <c r="C68" s="38"/>
      <c r="D68" s="38" t="s">
        <v>93</v>
      </c>
      <c r="E68" s="22"/>
      <c r="F68" s="39">
        <v>236975</v>
      </c>
      <c r="G68" s="39">
        <v>240693</v>
      </c>
      <c r="H68" s="39">
        <f t="shared" si="2"/>
        <v>-3718</v>
      </c>
    </row>
    <row r="69" spans="1:8" s="12" customFormat="1" ht="18" customHeight="1" x14ac:dyDescent="0.2">
      <c r="A69" s="37"/>
      <c r="B69" s="38"/>
      <c r="C69" s="38"/>
      <c r="D69" s="38" t="s">
        <v>94</v>
      </c>
      <c r="E69" s="22"/>
      <c r="F69" s="39">
        <v>1545788</v>
      </c>
      <c r="G69" s="39">
        <v>1478321</v>
      </c>
      <c r="H69" s="39">
        <f t="shared" si="2"/>
        <v>67467</v>
      </c>
    </row>
    <row r="70" spans="1:8" s="12" customFormat="1" ht="18" customHeight="1" x14ac:dyDescent="0.2">
      <c r="A70" s="37"/>
      <c r="B70" s="38"/>
      <c r="C70" s="38"/>
      <c r="D70" s="38" t="s">
        <v>288</v>
      </c>
      <c r="E70" s="22"/>
      <c r="F70" s="39">
        <v>35700</v>
      </c>
      <c r="G70" s="39">
        <v>76700</v>
      </c>
      <c r="H70" s="39">
        <f t="shared" si="2"/>
        <v>-41000</v>
      </c>
    </row>
    <row r="71" spans="1:8" s="12" customFormat="1" ht="18" customHeight="1" x14ac:dyDescent="0.2">
      <c r="A71" s="37"/>
      <c r="B71" s="38"/>
      <c r="C71" s="38"/>
      <c r="D71" s="38" t="s">
        <v>95</v>
      </c>
      <c r="E71" s="22"/>
      <c r="F71" s="39">
        <v>116876</v>
      </c>
      <c r="G71" s="39">
        <v>115905</v>
      </c>
      <c r="H71" s="39">
        <f t="shared" si="2"/>
        <v>971</v>
      </c>
    </row>
    <row r="72" spans="1:8" s="12" customFormat="1" ht="18" hidden="1" customHeight="1" x14ac:dyDescent="0.2">
      <c r="A72" s="37"/>
      <c r="B72" s="38"/>
      <c r="C72" s="38"/>
      <c r="D72" s="38" t="s">
        <v>285</v>
      </c>
      <c r="E72" s="22"/>
      <c r="F72" s="39"/>
      <c r="G72" s="39"/>
      <c r="H72" s="39">
        <f t="shared" si="2"/>
        <v>0</v>
      </c>
    </row>
    <row r="73" spans="1:8" s="12" customFormat="1" ht="18" customHeight="1" x14ac:dyDescent="0.2">
      <c r="A73" s="37"/>
      <c r="B73" s="38"/>
      <c r="C73" s="38"/>
      <c r="D73" s="38" t="s">
        <v>98</v>
      </c>
      <c r="E73" s="22"/>
      <c r="F73" s="39">
        <v>65715</v>
      </c>
      <c r="G73" s="39">
        <v>37988</v>
      </c>
      <c r="H73" s="39">
        <f t="shared" si="2"/>
        <v>27727</v>
      </c>
    </row>
    <row r="74" spans="1:8" s="12" customFormat="1" ht="18" customHeight="1" x14ac:dyDescent="0.2">
      <c r="A74" s="37"/>
      <c r="B74" s="38"/>
      <c r="C74" s="38" t="s">
        <v>99</v>
      </c>
      <c r="D74" s="38"/>
      <c r="E74" s="22"/>
      <c r="F74" s="39">
        <f>SUM(F75:F93)</f>
        <v>7702353</v>
      </c>
      <c r="G74" s="39">
        <v>6501452</v>
      </c>
      <c r="H74" s="39">
        <f t="shared" si="2"/>
        <v>1200901</v>
      </c>
    </row>
    <row r="75" spans="1:8" s="12" customFormat="1" ht="18" customHeight="1" x14ac:dyDescent="0.2">
      <c r="A75" s="37"/>
      <c r="B75" s="38"/>
      <c r="C75" s="38"/>
      <c r="D75" s="38" t="s">
        <v>74</v>
      </c>
      <c r="E75" s="22"/>
      <c r="F75" s="39">
        <v>1187500</v>
      </c>
      <c r="G75" s="39">
        <v>1162500</v>
      </c>
      <c r="H75" s="39">
        <f t="shared" si="2"/>
        <v>25000</v>
      </c>
    </row>
    <row r="76" spans="1:8" s="12" customFormat="1" ht="18" customHeight="1" x14ac:dyDescent="0.2">
      <c r="A76" s="37"/>
      <c r="B76" s="38"/>
      <c r="C76" s="38"/>
      <c r="D76" s="38" t="s">
        <v>75</v>
      </c>
      <c r="E76" s="22"/>
      <c r="F76" s="39">
        <v>2221074</v>
      </c>
      <c r="G76" s="39">
        <v>1993917</v>
      </c>
      <c r="H76" s="39">
        <f t="shared" si="2"/>
        <v>227157</v>
      </c>
    </row>
    <row r="77" spans="1:8" s="12" customFormat="1" ht="18" customHeight="1" x14ac:dyDescent="0.2">
      <c r="A77" s="37"/>
      <c r="B77" s="38"/>
      <c r="C77" s="38"/>
      <c r="D77" s="38" t="s">
        <v>76</v>
      </c>
      <c r="E77" s="22"/>
      <c r="F77" s="39">
        <v>359057</v>
      </c>
      <c r="G77" s="39">
        <v>330625</v>
      </c>
      <c r="H77" s="39">
        <f t="shared" si="2"/>
        <v>28432</v>
      </c>
    </row>
    <row r="78" spans="1:8" s="12" customFormat="1" ht="18" customHeight="1" x14ac:dyDescent="0.2">
      <c r="A78" s="37"/>
      <c r="B78" s="38"/>
      <c r="C78" s="38"/>
      <c r="D78" s="38" t="s">
        <v>77</v>
      </c>
      <c r="E78" s="22"/>
      <c r="F78" s="39">
        <v>423050</v>
      </c>
      <c r="G78" s="39">
        <v>208706</v>
      </c>
      <c r="H78" s="39">
        <f t="shared" ref="H78:H100" si="3">F78-G78</f>
        <v>214344</v>
      </c>
    </row>
    <row r="79" spans="1:8" s="12" customFormat="1" ht="18" customHeight="1" x14ac:dyDescent="0.2">
      <c r="A79" s="37"/>
      <c r="B79" s="38"/>
      <c r="C79" s="38"/>
      <c r="D79" s="38" t="s">
        <v>78</v>
      </c>
      <c r="E79" s="22"/>
      <c r="F79" s="39">
        <v>11000</v>
      </c>
      <c r="G79" s="39">
        <v>9500</v>
      </c>
      <c r="H79" s="39">
        <f t="shared" si="3"/>
        <v>1500</v>
      </c>
    </row>
    <row r="80" spans="1:8" s="12" customFormat="1" ht="18" customHeight="1" x14ac:dyDescent="0.2">
      <c r="A80" s="37"/>
      <c r="B80" s="38"/>
      <c r="C80" s="38"/>
      <c r="D80" s="38" t="s">
        <v>79</v>
      </c>
      <c r="E80" s="22"/>
      <c r="F80" s="39">
        <v>10330</v>
      </c>
      <c r="G80" s="39">
        <v>19230</v>
      </c>
      <c r="H80" s="39">
        <f t="shared" si="3"/>
        <v>-8900</v>
      </c>
    </row>
    <row r="81" spans="1:8" s="12" customFormat="1" ht="18" customHeight="1" x14ac:dyDescent="0.2">
      <c r="A81" s="37"/>
      <c r="B81" s="38"/>
      <c r="C81" s="38"/>
      <c r="D81" s="38" t="s">
        <v>80</v>
      </c>
      <c r="E81" s="22"/>
      <c r="F81" s="39">
        <v>111600</v>
      </c>
      <c r="G81" s="39">
        <v>234440</v>
      </c>
      <c r="H81" s="39">
        <f t="shared" si="3"/>
        <v>-122840</v>
      </c>
    </row>
    <row r="82" spans="1:8" s="12" customFormat="1" ht="18" customHeight="1" x14ac:dyDescent="0.2">
      <c r="A82" s="37"/>
      <c r="B82" s="38"/>
      <c r="C82" s="38"/>
      <c r="D82" s="38" t="s">
        <v>81</v>
      </c>
      <c r="E82" s="22"/>
      <c r="F82" s="39">
        <v>31499</v>
      </c>
      <c r="G82" s="39">
        <v>34203</v>
      </c>
      <c r="H82" s="39">
        <f t="shared" si="3"/>
        <v>-2704</v>
      </c>
    </row>
    <row r="83" spans="1:8" s="12" customFormat="1" ht="18" customHeight="1" x14ac:dyDescent="0.2">
      <c r="A83" s="37"/>
      <c r="B83" s="38"/>
      <c r="C83" s="38"/>
      <c r="D83" s="38" t="s">
        <v>83</v>
      </c>
      <c r="E83" s="22"/>
      <c r="F83" s="39">
        <v>207133</v>
      </c>
      <c r="G83" s="39">
        <v>13703</v>
      </c>
      <c r="H83" s="39">
        <f t="shared" si="3"/>
        <v>193430</v>
      </c>
    </row>
    <row r="84" spans="1:8" s="12" customFormat="1" ht="18" customHeight="1" x14ac:dyDescent="0.2">
      <c r="A84" s="37"/>
      <c r="B84" s="38"/>
      <c r="C84" s="38"/>
      <c r="D84" s="38" t="s">
        <v>85</v>
      </c>
      <c r="E84" s="22"/>
      <c r="F84" s="39">
        <v>139647</v>
      </c>
      <c r="G84" s="39">
        <v>134090</v>
      </c>
      <c r="H84" s="39">
        <f t="shared" si="3"/>
        <v>5557</v>
      </c>
    </row>
    <row r="85" spans="1:8" s="12" customFormat="1" ht="18" customHeight="1" x14ac:dyDescent="0.2">
      <c r="A85" s="37"/>
      <c r="B85" s="38"/>
      <c r="C85" s="38"/>
      <c r="D85" s="38" t="s">
        <v>86</v>
      </c>
      <c r="E85" s="22"/>
      <c r="F85" s="39">
        <v>288634</v>
      </c>
      <c r="G85" s="39">
        <v>269232</v>
      </c>
      <c r="H85" s="39">
        <f t="shared" si="3"/>
        <v>19402</v>
      </c>
    </row>
    <row r="86" spans="1:8" s="12" customFormat="1" ht="18" customHeight="1" x14ac:dyDescent="0.2">
      <c r="A86" s="37"/>
      <c r="B86" s="38"/>
      <c r="C86" s="38"/>
      <c r="D86" s="38" t="s">
        <v>87</v>
      </c>
      <c r="E86" s="22"/>
      <c r="F86" s="39">
        <v>224245</v>
      </c>
      <c r="G86" s="39">
        <v>223125</v>
      </c>
      <c r="H86" s="39">
        <f t="shared" si="3"/>
        <v>1120</v>
      </c>
    </row>
    <row r="87" spans="1:8" s="12" customFormat="1" ht="18" customHeight="1" x14ac:dyDescent="0.2">
      <c r="A87" s="37"/>
      <c r="B87" s="38"/>
      <c r="C87" s="38"/>
      <c r="D87" s="38" t="s">
        <v>88</v>
      </c>
      <c r="E87" s="22"/>
      <c r="F87" s="39">
        <v>266190</v>
      </c>
      <c r="G87" s="39">
        <v>181360</v>
      </c>
      <c r="H87" s="39">
        <f t="shared" si="3"/>
        <v>84830</v>
      </c>
    </row>
    <row r="88" spans="1:8" s="12" customFormat="1" ht="18" customHeight="1" x14ac:dyDescent="0.2">
      <c r="A88" s="37"/>
      <c r="B88" s="38"/>
      <c r="C88" s="38"/>
      <c r="D88" s="38" t="s">
        <v>89</v>
      </c>
      <c r="E88" s="22"/>
      <c r="F88" s="39">
        <v>20000</v>
      </c>
      <c r="G88" s="39">
        <v>56000</v>
      </c>
      <c r="H88" s="39">
        <f t="shared" si="3"/>
        <v>-36000</v>
      </c>
    </row>
    <row r="89" spans="1:8" s="12" customFormat="1" ht="18" customHeight="1" x14ac:dyDescent="0.2">
      <c r="A89" s="37"/>
      <c r="B89" s="38"/>
      <c r="C89" s="38"/>
      <c r="D89" s="38" t="s">
        <v>259</v>
      </c>
      <c r="E89" s="22"/>
      <c r="F89" s="39">
        <v>831290</v>
      </c>
      <c r="G89" s="39">
        <v>913670</v>
      </c>
      <c r="H89" s="39">
        <f t="shared" si="3"/>
        <v>-82380</v>
      </c>
    </row>
    <row r="90" spans="1:8" s="12" customFormat="1" ht="18" customHeight="1" x14ac:dyDescent="0.2">
      <c r="A90" s="37"/>
      <c r="B90" s="38"/>
      <c r="C90" s="38"/>
      <c r="D90" s="38" t="s">
        <v>100</v>
      </c>
      <c r="E90" s="22"/>
      <c r="F90" s="39">
        <v>407650</v>
      </c>
      <c r="G90" s="39">
        <v>375000</v>
      </c>
      <c r="H90" s="39">
        <f t="shared" si="3"/>
        <v>32650</v>
      </c>
    </row>
    <row r="91" spans="1:8" s="12" customFormat="1" ht="18" customHeight="1" x14ac:dyDescent="0.2">
      <c r="A91" s="37"/>
      <c r="B91" s="38"/>
      <c r="C91" s="38"/>
      <c r="D91" s="38" t="s">
        <v>92</v>
      </c>
      <c r="E91" s="22"/>
      <c r="F91" s="39">
        <v>939184</v>
      </c>
      <c r="G91" s="39">
        <v>333096</v>
      </c>
      <c r="H91" s="39">
        <f t="shared" si="3"/>
        <v>606088</v>
      </c>
    </row>
    <row r="92" spans="1:8" s="12" customFormat="1" ht="18" customHeight="1" x14ac:dyDescent="0.2">
      <c r="A92" s="37"/>
      <c r="B92" s="38"/>
      <c r="C92" s="38"/>
      <c r="D92" s="38" t="s">
        <v>95</v>
      </c>
      <c r="E92" s="22"/>
      <c r="F92" s="39">
        <v>15260</v>
      </c>
      <c r="G92" s="39">
        <v>9055</v>
      </c>
      <c r="H92" s="39">
        <f t="shared" si="3"/>
        <v>6205</v>
      </c>
    </row>
    <row r="93" spans="1:8" s="12" customFormat="1" ht="18" customHeight="1" x14ac:dyDescent="0.2">
      <c r="A93" s="37"/>
      <c r="B93" s="38"/>
      <c r="C93" s="38"/>
      <c r="D93" s="38" t="s">
        <v>98</v>
      </c>
      <c r="E93" s="22"/>
      <c r="F93" s="39">
        <v>8010</v>
      </c>
      <c r="G93" s="39">
        <v>0</v>
      </c>
      <c r="H93" s="39">
        <f t="shared" si="3"/>
        <v>8010</v>
      </c>
    </row>
    <row r="94" spans="1:8" s="12" customFormat="1" ht="18" customHeight="1" x14ac:dyDescent="0.2">
      <c r="A94" s="37"/>
      <c r="B94" s="38"/>
      <c r="C94" s="38" t="s">
        <v>101</v>
      </c>
      <c r="D94" s="38"/>
      <c r="E94" s="22"/>
      <c r="F94" s="39">
        <f>F74+F44</f>
        <v>145435450</v>
      </c>
      <c r="G94" s="39">
        <v>233837849</v>
      </c>
      <c r="H94" s="39">
        <f t="shared" si="3"/>
        <v>-88402399</v>
      </c>
    </row>
    <row r="95" spans="1:8" s="12" customFormat="1" ht="18" customHeight="1" x14ac:dyDescent="0.2">
      <c r="A95" s="37"/>
      <c r="B95" s="38"/>
      <c r="C95" s="38" t="s">
        <v>102</v>
      </c>
      <c r="D95" s="38"/>
      <c r="E95" s="22"/>
      <c r="F95" s="39">
        <f>F42-F94</f>
        <v>6442288</v>
      </c>
      <c r="G95" s="39">
        <v>7465027</v>
      </c>
      <c r="H95" s="39">
        <f t="shared" si="3"/>
        <v>-1022739</v>
      </c>
    </row>
    <row r="96" spans="1:8" s="12" customFormat="1" ht="18" customHeight="1" x14ac:dyDescent="0.2">
      <c r="A96" s="37"/>
      <c r="B96" s="38"/>
      <c r="C96" s="38" t="s">
        <v>103</v>
      </c>
      <c r="D96" s="38"/>
      <c r="E96" s="22"/>
      <c r="F96" s="39">
        <v>0</v>
      </c>
      <c r="G96" s="39">
        <v>0</v>
      </c>
      <c r="H96" s="39">
        <f t="shared" si="3"/>
        <v>0</v>
      </c>
    </row>
    <row r="97" spans="1:8" s="12" customFormat="1" ht="18" customHeight="1" x14ac:dyDescent="0.2">
      <c r="A97" s="37"/>
      <c r="B97" s="38"/>
      <c r="C97" s="38" t="s">
        <v>104</v>
      </c>
      <c r="D97" s="38"/>
      <c r="E97" s="22"/>
      <c r="F97" s="39">
        <v>0</v>
      </c>
      <c r="G97" s="39">
        <v>0</v>
      </c>
      <c r="H97" s="39">
        <f t="shared" si="3"/>
        <v>0</v>
      </c>
    </row>
    <row r="98" spans="1:8" s="12" customFormat="1" ht="18" customHeight="1" x14ac:dyDescent="0.2">
      <c r="A98" s="37"/>
      <c r="B98" s="38"/>
      <c r="C98" s="38" t="s">
        <v>105</v>
      </c>
      <c r="D98" s="38"/>
      <c r="E98" s="22"/>
      <c r="F98" s="39">
        <v>0</v>
      </c>
      <c r="G98" s="39">
        <v>0</v>
      </c>
      <c r="H98" s="39">
        <f t="shared" si="3"/>
        <v>0</v>
      </c>
    </row>
    <row r="99" spans="1:8" s="12" customFormat="1" ht="18" customHeight="1" x14ac:dyDescent="0.2">
      <c r="A99" s="37"/>
      <c r="B99" s="38"/>
      <c r="C99" s="38" t="s">
        <v>106</v>
      </c>
      <c r="D99" s="38"/>
      <c r="E99" s="22"/>
      <c r="F99" s="39">
        <v>0</v>
      </c>
      <c r="G99" s="39">
        <v>0</v>
      </c>
      <c r="H99" s="39">
        <f t="shared" si="3"/>
        <v>0</v>
      </c>
    </row>
    <row r="100" spans="1:8" s="12" customFormat="1" ht="18" customHeight="1" x14ac:dyDescent="0.2">
      <c r="A100" s="37"/>
      <c r="B100" s="38" t="s">
        <v>107</v>
      </c>
      <c r="C100" s="38"/>
      <c r="D100" s="38"/>
      <c r="E100" s="22"/>
      <c r="F100" s="39">
        <f>F95</f>
        <v>6442288</v>
      </c>
      <c r="G100" s="39">
        <v>7465027</v>
      </c>
      <c r="H100" s="39">
        <f t="shared" si="3"/>
        <v>-1022739</v>
      </c>
    </row>
    <row r="101" spans="1:8" s="12" customFormat="1" ht="18" customHeight="1" x14ac:dyDescent="0.2">
      <c r="A101" s="37" t="s">
        <v>108</v>
      </c>
      <c r="B101" s="38"/>
      <c r="C101" s="38"/>
      <c r="D101" s="38"/>
      <c r="E101" s="22"/>
      <c r="F101" s="39"/>
      <c r="G101" s="39"/>
      <c r="H101" s="39"/>
    </row>
    <row r="102" spans="1:8" s="12" customFormat="1" ht="18" customHeight="1" x14ac:dyDescent="0.2">
      <c r="A102" s="37"/>
      <c r="B102" s="38" t="s">
        <v>109</v>
      </c>
      <c r="C102" s="38"/>
      <c r="D102" s="38"/>
      <c r="E102" s="22"/>
      <c r="F102" s="39"/>
      <c r="G102" s="39"/>
      <c r="H102" s="39"/>
    </row>
    <row r="103" spans="1:8" s="12" customFormat="1" ht="18" customHeight="1" x14ac:dyDescent="0.2">
      <c r="A103" s="37"/>
      <c r="B103" s="38"/>
      <c r="C103" s="38" t="s">
        <v>110</v>
      </c>
      <c r="D103" s="38"/>
      <c r="E103" s="22"/>
      <c r="F103" s="39">
        <f>F104</f>
        <v>334430</v>
      </c>
      <c r="G103" s="39">
        <v>1082900</v>
      </c>
      <c r="H103" s="39">
        <f>F103-G103</f>
        <v>-748470</v>
      </c>
    </row>
    <row r="104" spans="1:8" s="12" customFormat="1" ht="18" customHeight="1" x14ac:dyDescent="0.2">
      <c r="A104" s="37"/>
      <c r="B104" s="38"/>
      <c r="C104" s="38"/>
      <c r="D104" s="38" t="s">
        <v>111</v>
      </c>
      <c r="E104" s="22"/>
      <c r="F104" s="39">
        <v>334430</v>
      </c>
      <c r="G104" s="39">
        <v>1082900</v>
      </c>
      <c r="H104" s="39">
        <f>F104-G104</f>
        <v>-748470</v>
      </c>
    </row>
    <row r="105" spans="1:8" s="12" customFormat="1" ht="18" customHeight="1" x14ac:dyDescent="0.2">
      <c r="A105" s="37"/>
      <c r="B105" s="38"/>
      <c r="C105" s="38" t="s">
        <v>112</v>
      </c>
      <c r="D105" s="38"/>
      <c r="E105" s="22"/>
      <c r="F105" s="39">
        <f>F106</f>
        <v>32999</v>
      </c>
      <c r="G105" s="39">
        <v>0</v>
      </c>
      <c r="H105" s="39">
        <f>F105-G105</f>
        <v>32999</v>
      </c>
    </row>
    <row r="106" spans="1:8" s="12" customFormat="1" ht="18" customHeight="1" x14ac:dyDescent="0.2">
      <c r="A106" s="37"/>
      <c r="B106" s="38"/>
      <c r="C106" s="38"/>
      <c r="D106" s="38" t="s">
        <v>113</v>
      </c>
      <c r="E106" s="22"/>
      <c r="F106" s="39">
        <v>32999</v>
      </c>
      <c r="G106" s="39">
        <v>0</v>
      </c>
      <c r="H106" s="39">
        <f>F106-G106</f>
        <v>32999</v>
      </c>
    </row>
    <row r="107" spans="1:8" s="12" customFormat="1" ht="18" customHeight="1" x14ac:dyDescent="0.2">
      <c r="A107" s="37"/>
      <c r="B107" s="38"/>
      <c r="C107" s="38" t="s">
        <v>114</v>
      </c>
      <c r="D107" s="38"/>
      <c r="E107" s="22"/>
      <c r="F107" s="39">
        <f>F103+F105</f>
        <v>367429</v>
      </c>
      <c r="G107" s="39">
        <v>1082900</v>
      </c>
      <c r="H107" s="39">
        <f>F107-G107</f>
        <v>-715471</v>
      </c>
    </row>
    <row r="108" spans="1:8" s="12" customFormat="1" ht="18" customHeight="1" x14ac:dyDescent="0.2">
      <c r="A108" s="37"/>
      <c r="B108" s="38" t="s">
        <v>115</v>
      </c>
      <c r="C108" s="38"/>
      <c r="D108" s="38"/>
      <c r="E108" s="22"/>
      <c r="F108" s="39"/>
      <c r="G108" s="39"/>
      <c r="H108" s="39"/>
    </row>
    <row r="109" spans="1:8" s="12" customFormat="1" ht="18" hidden="1" customHeight="1" x14ac:dyDescent="0.2">
      <c r="A109" s="37"/>
      <c r="B109" s="38"/>
      <c r="C109" s="38" t="s">
        <v>286</v>
      </c>
      <c r="D109" s="38"/>
      <c r="E109" s="22"/>
      <c r="F109" s="39">
        <v>0</v>
      </c>
      <c r="G109" s="39">
        <v>0</v>
      </c>
      <c r="H109" s="39">
        <f t="shared" ref="H109:H110" si="4">F109-G109</f>
        <v>0</v>
      </c>
    </row>
    <row r="110" spans="1:8" s="12" customFormat="1" ht="18" hidden="1" customHeight="1" x14ac:dyDescent="0.2">
      <c r="A110" s="37"/>
      <c r="B110" s="38"/>
      <c r="C110" s="38"/>
      <c r="D110" s="38" t="s">
        <v>287</v>
      </c>
      <c r="E110" s="22"/>
      <c r="F110" s="39">
        <v>0</v>
      </c>
      <c r="G110" s="39">
        <v>0</v>
      </c>
      <c r="H110" s="39">
        <f t="shared" si="4"/>
        <v>0</v>
      </c>
    </row>
    <row r="111" spans="1:8" s="12" customFormat="1" ht="18" hidden="1" customHeight="1" x14ac:dyDescent="0.2">
      <c r="A111" s="37"/>
      <c r="B111" s="38"/>
      <c r="C111" s="38" t="s">
        <v>305</v>
      </c>
      <c r="D111" s="38"/>
      <c r="E111" s="22"/>
      <c r="F111" s="39">
        <f>F112</f>
        <v>0</v>
      </c>
      <c r="G111" s="39">
        <v>0</v>
      </c>
      <c r="H111" s="39">
        <f t="shared" ref="H111:H112" si="5">F111-G111</f>
        <v>0</v>
      </c>
    </row>
    <row r="112" spans="1:8" s="12" customFormat="1" ht="18" hidden="1" customHeight="1" x14ac:dyDescent="0.2">
      <c r="A112" s="37"/>
      <c r="B112" s="38"/>
      <c r="C112" s="38"/>
      <c r="D112" s="38" t="s">
        <v>305</v>
      </c>
      <c r="E112" s="22"/>
      <c r="F112" s="39">
        <v>0</v>
      </c>
      <c r="G112" s="39">
        <v>0</v>
      </c>
      <c r="H112" s="39">
        <f t="shared" si="5"/>
        <v>0</v>
      </c>
    </row>
    <row r="113" spans="1:8" s="12" customFormat="1" ht="18" customHeight="1" x14ac:dyDescent="0.2">
      <c r="A113" s="37"/>
      <c r="B113" s="38"/>
      <c r="C113" s="38" t="s">
        <v>116</v>
      </c>
      <c r="D113" s="38"/>
      <c r="E113" s="22"/>
      <c r="F113" s="39">
        <f>F109+F111</f>
        <v>0</v>
      </c>
      <c r="G113" s="39">
        <v>0</v>
      </c>
      <c r="H113" s="39">
        <f t="shared" ref="H113:H126" si="6">F113-G113</f>
        <v>0</v>
      </c>
    </row>
    <row r="114" spans="1:8" s="12" customFormat="1" ht="18" customHeight="1" x14ac:dyDescent="0.2">
      <c r="A114" s="37"/>
      <c r="B114" s="38" t="s">
        <v>117</v>
      </c>
      <c r="C114" s="38"/>
      <c r="D114" s="38"/>
      <c r="E114" s="22"/>
      <c r="F114" s="39">
        <f>F107-F113</f>
        <v>367429</v>
      </c>
      <c r="G114" s="39">
        <v>1082900</v>
      </c>
      <c r="H114" s="39">
        <f t="shared" si="6"/>
        <v>-715471</v>
      </c>
    </row>
    <row r="115" spans="1:8" s="12" customFormat="1" ht="18" customHeight="1" x14ac:dyDescent="0.2">
      <c r="A115" s="37" t="s">
        <v>118</v>
      </c>
      <c r="B115" s="38"/>
      <c r="C115" s="38"/>
      <c r="D115" s="38"/>
      <c r="E115" s="22"/>
      <c r="F115" s="39">
        <f>F100+F114</f>
        <v>6809717</v>
      </c>
      <c r="G115" s="39">
        <v>8547927</v>
      </c>
      <c r="H115" s="39">
        <f t="shared" si="6"/>
        <v>-1738210</v>
      </c>
    </row>
    <row r="116" spans="1:8" s="12" customFormat="1" ht="18" customHeight="1" x14ac:dyDescent="0.2">
      <c r="A116" s="37" t="s">
        <v>119</v>
      </c>
      <c r="B116" s="38"/>
      <c r="C116" s="38"/>
      <c r="D116" s="38"/>
      <c r="E116" s="22"/>
      <c r="F116" s="39">
        <v>44481073</v>
      </c>
      <c r="G116" s="39">
        <v>35933146</v>
      </c>
      <c r="H116" s="39">
        <f t="shared" si="6"/>
        <v>8547927</v>
      </c>
    </row>
    <row r="117" spans="1:8" s="12" customFormat="1" ht="18" customHeight="1" x14ac:dyDescent="0.2">
      <c r="A117" s="37" t="s">
        <v>120</v>
      </c>
      <c r="B117" s="38"/>
      <c r="C117" s="38"/>
      <c r="D117" s="38"/>
      <c r="E117" s="22"/>
      <c r="F117" s="39">
        <f>F115+F116</f>
        <v>51290790</v>
      </c>
      <c r="G117" s="39">
        <v>44481073</v>
      </c>
      <c r="H117" s="39">
        <f t="shared" si="6"/>
        <v>6809717</v>
      </c>
    </row>
    <row r="118" spans="1:8" s="12" customFormat="1" ht="18" hidden="1" customHeight="1" x14ac:dyDescent="0.2">
      <c r="A118" s="37" t="s">
        <v>122</v>
      </c>
      <c r="B118" s="38"/>
      <c r="C118" s="38"/>
      <c r="D118" s="38"/>
      <c r="E118" s="22"/>
      <c r="F118" s="39"/>
      <c r="G118" s="39"/>
      <c r="H118" s="39">
        <f t="shared" si="6"/>
        <v>0</v>
      </c>
    </row>
    <row r="119" spans="1:8" s="12" customFormat="1" ht="18" hidden="1" customHeight="1" x14ac:dyDescent="0.2">
      <c r="A119" s="37" t="s">
        <v>123</v>
      </c>
      <c r="B119" s="38"/>
      <c r="C119" s="38"/>
      <c r="D119" s="38"/>
      <c r="E119" s="22"/>
      <c r="F119" s="39"/>
      <c r="G119" s="39"/>
      <c r="H119" s="39">
        <f t="shared" si="6"/>
        <v>0</v>
      </c>
    </row>
    <row r="120" spans="1:8" s="12" customFormat="1" ht="18" hidden="1" customHeight="1" x14ac:dyDescent="0.2">
      <c r="A120" s="37"/>
      <c r="B120" s="38" t="s">
        <v>124</v>
      </c>
      <c r="C120" s="38"/>
      <c r="D120" s="38"/>
      <c r="E120" s="22"/>
      <c r="F120" s="39"/>
      <c r="G120" s="39"/>
      <c r="H120" s="39">
        <f t="shared" si="6"/>
        <v>0</v>
      </c>
    </row>
    <row r="121" spans="1:8" s="12" customFormat="1" ht="18" hidden="1" customHeight="1" x14ac:dyDescent="0.2">
      <c r="A121" s="37" t="s">
        <v>125</v>
      </c>
      <c r="B121" s="38"/>
      <c r="C121" s="38"/>
      <c r="D121" s="38"/>
      <c r="E121" s="22"/>
      <c r="F121" s="39"/>
      <c r="G121" s="39"/>
      <c r="H121" s="39">
        <f t="shared" si="6"/>
        <v>0</v>
      </c>
    </row>
    <row r="122" spans="1:8" s="12" customFormat="1" ht="18" hidden="1" customHeight="1" x14ac:dyDescent="0.2">
      <c r="A122" s="37"/>
      <c r="B122" s="38" t="s">
        <v>126</v>
      </c>
      <c r="C122" s="38"/>
      <c r="D122" s="38"/>
      <c r="E122" s="22"/>
      <c r="F122" s="39"/>
      <c r="G122" s="39"/>
      <c r="H122" s="39">
        <f t="shared" si="6"/>
        <v>0</v>
      </c>
    </row>
    <row r="123" spans="1:8" s="12" customFormat="1" ht="18" hidden="1" customHeight="1" x14ac:dyDescent="0.2">
      <c r="A123" s="37" t="s">
        <v>127</v>
      </c>
      <c r="B123" s="38"/>
      <c r="C123" s="38"/>
      <c r="D123" s="38"/>
      <c r="E123" s="22"/>
      <c r="F123" s="39"/>
      <c r="G123" s="39"/>
      <c r="H123" s="39">
        <f t="shared" si="6"/>
        <v>0</v>
      </c>
    </row>
    <row r="124" spans="1:8" s="12" customFormat="1" ht="18" hidden="1" customHeight="1" x14ac:dyDescent="0.2">
      <c r="A124" s="37" t="s">
        <v>128</v>
      </c>
      <c r="B124" s="38"/>
      <c r="C124" s="38"/>
      <c r="D124" s="38"/>
      <c r="E124" s="22"/>
      <c r="F124" s="39"/>
      <c r="G124" s="39"/>
      <c r="H124" s="39">
        <f t="shared" si="6"/>
        <v>0</v>
      </c>
    </row>
    <row r="125" spans="1:8" s="12" customFormat="1" ht="18" hidden="1" customHeight="1" x14ac:dyDescent="0.2">
      <c r="A125" s="37" t="s">
        <v>129</v>
      </c>
      <c r="B125" s="38"/>
      <c r="C125" s="38"/>
      <c r="D125" s="38"/>
      <c r="E125" s="22"/>
      <c r="F125" s="39"/>
      <c r="G125" s="39"/>
      <c r="H125" s="39">
        <f t="shared" si="6"/>
        <v>0</v>
      </c>
    </row>
    <row r="126" spans="1:8" s="12" customFormat="1" ht="18" customHeight="1" x14ac:dyDescent="0.2">
      <c r="A126" s="37" t="s">
        <v>130</v>
      </c>
      <c r="B126" s="38"/>
      <c r="C126" s="38"/>
      <c r="D126" s="38"/>
      <c r="E126" s="22"/>
      <c r="F126" s="39">
        <f>F117</f>
        <v>51290790</v>
      </c>
      <c r="G126" s="39">
        <v>44481073</v>
      </c>
      <c r="H126" s="39">
        <f t="shared" si="6"/>
        <v>6809717</v>
      </c>
    </row>
  </sheetData>
  <mergeCells count="4">
    <mergeCell ref="A5:E5"/>
    <mergeCell ref="C27:E27"/>
    <mergeCell ref="D28:E28"/>
    <mergeCell ref="D29:E29"/>
  </mergeCells>
  <phoneticPr fontId="2"/>
  <printOptions horizontalCentered="1"/>
  <pageMargins left="0.39370078740157483" right="0.39370078740157483" top="1.0629921259842521" bottom="0.86614173228346458" header="0.31496062992125984" footer="0.31496062992125984"/>
  <pageSetup paperSize="9" fitToHeight="0" orientation="portrait" r:id="rId1"/>
  <headerFooter alignWithMargins="0"/>
  <rowBreaks count="2" manualBreakCount="2">
    <brk id="42" max="16383" man="1"/>
    <brk id="8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0"/>
  <sheetViews>
    <sheetView topLeftCell="A101" zoomScaleNormal="100" workbookViewId="0">
      <selection activeCell="G124" sqref="G124"/>
    </sheetView>
  </sheetViews>
  <sheetFormatPr defaultColWidth="9" defaultRowHeight="13.2" x14ac:dyDescent="0.2"/>
  <cols>
    <col min="1" max="4" width="2.6640625" style="42" customWidth="1"/>
    <col min="5" max="5" width="29.21875" style="42" customWidth="1"/>
    <col min="6" max="9" width="15.109375" style="46" customWidth="1"/>
    <col min="10" max="16384" width="9" style="46"/>
  </cols>
  <sheetData>
    <row r="1" spans="1:9" s="40" customFormat="1" ht="16.2" x14ac:dyDescent="0.2">
      <c r="A1" s="141" t="s">
        <v>131</v>
      </c>
      <c r="B1" s="142"/>
      <c r="C1" s="142"/>
      <c r="D1" s="142"/>
      <c r="E1" s="142"/>
      <c r="F1" s="142"/>
      <c r="G1" s="142"/>
      <c r="H1" s="142"/>
      <c r="I1" s="142"/>
    </row>
    <row r="2" spans="1:9" s="40" customFormat="1" ht="20.100000000000001" customHeight="1" x14ac:dyDescent="0.2">
      <c r="A2" s="143" t="s">
        <v>312</v>
      </c>
      <c r="B2" s="143"/>
      <c r="C2" s="143"/>
      <c r="D2" s="143"/>
      <c r="E2" s="143"/>
      <c r="F2" s="143"/>
      <c r="G2" s="143"/>
      <c r="H2" s="143"/>
      <c r="I2" s="143"/>
    </row>
    <row r="3" spans="1:9" s="40" customFormat="1" ht="13.5" customHeight="1" x14ac:dyDescent="0.2">
      <c r="A3" s="41"/>
      <c r="B3" s="41"/>
      <c r="C3" s="41"/>
      <c r="D3" s="41"/>
      <c r="E3" s="41"/>
      <c r="F3" s="41"/>
      <c r="G3" s="41"/>
      <c r="H3" s="41"/>
      <c r="I3" s="41"/>
    </row>
    <row r="4" spans="1:9" s="40" customFormat="1" x14ac:dyDescent="0.2">
      <c r="A4" s="42"/>
      <c r="B4" s="43"/>
      <c r="C4" s="43"/>
      <c r="D4" s="43"/>
      <c r="E4" s="43"/>
      <c r="F4" s="44"/>
      <c r="G4" s="44"/>
      <c r="H4" s="44"/>
      <c r="I4" s="34" t="s">
        <v>1</v>
      </c>
    </row>
    <row r="5" spans="1:9" s="40" customFormat="1" x14ac:dyDescent="0.2">
      <c r="A5" s="133" t="s">
        <v>132</v>
      </c>
      <c r="B5" s="134"/>
      <c r="C5" s="134"/>
      <c r="D5" s="134"/>
      <c r="E5" s="134"/>
      <c r="F5" s="79" t="s">
        <v>133</v>
      </c>
      <c r="G5" s="144" t="s">
        <v>44</v>
      </c>
      <c r="H5" s="144" t="s">
        <v>299</v>
      </c>
      <c r="I5" s="144" t="s">
        <v>134</v>
      </c>
    </row>
    <row r="6" spans="1:9" s="40" customFormat="1" ht="34.200000000000003" x14ac:dyDescent="0.2">
      <c r="A6" s="133"/>
      <c r="B6" s="134"/>
      <c r="C6" s="134"/>
      <c r="D6" s="134"/>
      <c r="E6" s="134"/>
      <c r="F6" s="78" t="s">
        <v>135</v>
      </c>
      <c r="G6" s="145"/>
      <c r="H6" s="145"/>
      <c r="I6" s="145"/>
    </row>
    <row r="7" spans="1:9" s="45" customFormat="1" ht="18" customHeight="1" x14ac:dyDescent="0.2">
      <c r="A7" s="37" t="s">
        <v>47</v>
      </c>
      <c r="B7" s="38"/>
      <c r="C7" s="38"/>
      <c r="D7" s="38"/>
      <c r="E7" s="38"/>
      <c r="F7" s="39"/>
      <c r="G7" s="39"/>
      <c r="H7" s="39"/>
      <c r="I7" s="39"/>
    </row>
    <row r="8" spans="1:9" s="45" customFormat="1" ht="18" customHeight="1" x14ac:dyDescent="0.2">
      <c r="A8" s="37" t="s">
        <v>48</v>
      </c>
      <c r="B8" s="38"/>
      <c r="C8" s="38"/>
      <c r="D8" s="38"/>
      <c r="E8" s="38"/>
      <c r="F8" s="39"/>
      <c r="G8" s="39"/>
      <c r="H8" s="39"/>
      <c r="I8" s="39"/>
    </row>
    <row r="9" spans="1:9" s="45" customFormat="1" ht="18" customHeight="1" x14ac:dyDescent="0.2">
      <c r="A9" s="37"/>
      <c r="B9" s="38" t="s">
        <v>49</v>
      </c>
      <c r="C9" s="38"/>
      <c r="D9" s="38"/>
      <c r="E9" s="38"/>
      <c r="F9" s="39"/>
      <c r="G9" s="39"/>
      <c r="H9" s="39"/>
      <c r="I9" s="39"/>
    </row>
    <row r="10" spans="1:9" s="45" customFormat="1" ht="18" customHeight="1" x14ac:dyDescent="0.2">
      <c r="A10" s="37"/>
      <c r="B10" s="38"/>
      <c r="C10" s="38" t="s">
        <v>65</v>
      </c>
      <c r="D10" s="38"/>
      <c r="E10" s="38"/>
      <c r="F10" s="39">
        <f>SUM(F11)</f>
        <v>45633</v>
      </c>
      <c r="G10" s="39">
        <f>SUM(G11)</f>
        <v>1050</v>
      </c>
      <c r="H10" s="39">
        <v>0</v>
      </c>
      <c r="I10" s="39">
        <f>SUM(F10:H10)</f>
        <v>46683</v>
      </c>
    </row>
    <row r="11" spans="1:9" s="45" customFormat="1" ht="18" customHeight="1" x14ac:dyDescent="0.2">
      <c r="A11" s="37"/>
      <c r="B11" s="38"/>
      <c r="C11" s="38"/>
      <c r="D11" s="38" t="s">
        <v>66</v>
      </c>
      <c r="E11" s="38"/>
      <c r="F11" s="39">
        <v>45633</v>
      </c>
      <c r="G11" s="39">
        <v>1050</v>
      </c>
      <c r="H11" s="39">
        <v>0</v>
      </c>
      <c r="I11" s="39">
        <f t="shared" ref="I11:I84" si="0">SUM(F11:H11)</f>
        <v>46683</v>
      </c>
    </row>
    <row r="12" spans="1:9" s="45" customFormat="1" ht="18" customHeight="1" x14ac:dyDescent="0.2">
      <c r="A12" s="37"/>
      <c r="B12" s="38"/>
      <c r="C12" s="38" t="s">
        <v>60</v>
      </c>
      <c r="D12" s="38"/>
      <c r="E12" s="38"/>
      <c r="F12" s="39">
        <f>SUM(F13)</f>
        <v>278400</v>
      </c>
      <c r="G12" s="39">
        <f>SUM(G13)</f>
        <v>278400</v>
      </c>
      <c r="H12" s="39">
        <v>0</v>
      </c>
      <c r="I12" s="39">
        <f t="shared" si="0"/>
        <v>556800</v>
      </c>
    </row>
    <row r="13" spans="1:9" s="45" customFormat="1" ht="18" customHeight="1" x14ac:dyDescent="0.2">
      <c r="A13" s="37"/>
      <c r="B13" s="38"/>
      <c r="C13" s="38"/>
      <c r="D13" s="38" t="s">
        <v>61</v>
      </c>
      <c r="E13" s="38"/>
      <c r="F13" s="39">
        <v>278400</v>
      </c>
      <c r="G13" s="39">
        <v>278400</v>
      </c>
      <c r="H13" s="39">
        <v>0</v>
      </c>
      <c r="I13" s="39">
        <f t="shared" si="0"/>
        <v>556800</v>
      </c>
    </row>
    <row r="14" spans="1:9" s="45" customFormat="1" ht="18" customHeight="1" x14ac:dyDescent="0.2">
      <c r="A14" s="37"/>
      <c r="B14" s="38"/>
      <c r="C14" s="38" t="s">
        <v>50</v>
      </c>
      <c r="D14" s="38"/>
      <c r="E14" s="38"/>
      <c r="F14" s="39">
        <f>SUM(F15:F17)</f>
        <v>63861568</v>
      </c>
      <c r="G14" s="39">
        <f>SUM(G15:G17)</f>
        <v>3692988</v>
      </c>
      <c r="H14" s="39">
        <v>0</v>
      </c>
      <c r="I14" s="39">
        <f t="shared" si="0"/>
        <v>67554556</v>
      </c>
    </row>
    <row r="15" spans="1:9" s="45" customFormat="1" ht="18" customHeight="1" x14ac:dyDescent="0.2">
      <c r="A15" s="37"/>
      <c r="B15" s="38"/>
      <c r="C15" s="38"/>
      <c r="D15" s="38" t="s">
        <v>51</v>
      </c>
      <c r="E15" s="38"/>
      <c r="F15" s="39">
        <v>56075075</v>
      </c>
      <c r="G15" s="39">
        <v>0</v>
      </c>
      <c r="H15" s="39">
        <v>0</v>
      </c>
      <c r="I15" s="39">
        <f t="shared" si="0"/>
        <v>56075075</v>
      </c>
    </row>
    <row r="16" spans="1:9" s="45" customFormat="1" ht="18" customHeight="1" x14ac:dyDescent="0.2">
      <c r="A16" s="37"/>
      <c r="B16" s="38"/>
      <c r="C16" s="38"/>
      <c r="D16" s="38" t="s">
        <v>52</v>
      </c>
      <c r="E16" s="38"/>
      <c r="F16" s="39">
        <v>3875624</v>
      </c>
      <c r="G16" s="39">
        <v>0</v>
      </c>
      <c r="H16" s="39">
        <v>0</v>
      </c>
      <c r="I16" s="39">
        <f t="shared" si="0"/>
        <v>3875624</v>
      </c>
    </row>
    <row r="17" spans="1:9" s="45" customFormat="1" ht="18" customHeight="1" x14ac:dyDescent="0.2">
      <c r="A17" s="37"/>
      <c r="B17" s="38"/>
      <c r="C17" s="38"/>
      <c r="D17" s="38" t="s">
        <v>53</v>
      </c>
      <c r="E17" s="38"/>
      <c r="F17" s="39">
        <v>3910869</v>
      </c>
      <c r="G17" s="39">
        <v>3692988</v>
      </c>
      <c r="H17" s="39">
        <v>0</v>
      </c>
      <c r="I17" s="39">
        <f t="shared" si="0"/>
        <v>7603857</v>
      </c>
    </row>
    <row r="18" spans="1:9" s="45" customFormat="1" ht="18" customHeight="1" x14ac:dyDescent="0.2">
      <c r="A18" s="37"/>
      <c r="B18" s="38"/>
      <c r="C18" s="38" t="s">
        <v>313</v>
      </c>
      <c r="D18" s="38"/>
      <c r="E18" s="38"/>
      <c r="F18" s="39">
        <f>SUM(F19:F20)</f>
        <v>12055941</v>
      </c>
      <c r="G18" s="39">
        <f>SUM(G19:G20)</f>
        <v>7507890</v>
      </c>
      <c r="H18" s="39">
        <v>0</v>
      </c>
      <c r="I18" s="39">
        <f>SUM(F18:H18)</f>
        <v>19563831</v>
      </c>
    </row>
    <row r="19" spans="1:9" s="45" customFormat="1" ht="18" customHeight="1" x14ac:dyDescent="0.2">
      <c r="A19" s="37"/>
      <c r="B19" s="38"/>
      <c r="C19" s="38"/>
      <c r="D19" s="38" t="s">
        <v>314</v>
      </c>
      <c r="E19" s="38"/>
      <c r="F19" s="39">
        <v>7972296</v>
      </c>
      <c r="G19" s="39">
        <v>7507890</v>
      </c>
      <c r="H19" s="39">
        <v>0</v>
      </c>
      <c r="I19" s="39">
        <f t="shared" ref="I19:I20" si="1">SUM(F19:H19)</f>
        <v>15480186</v>
      </c>
    </row>
    <row r="20" spans="1:9" s="45" customFormat="1" ht="18" customHeight="1" x14ac:dyDescent="0.2">
      <c r="A20" s="37"/>
      <c r="B20" s="38"/>
      <c r="C20" s="38"/>
      <c r="D20" s="38" t="s">
        <v>315</v>
      </c>
      <c r="E20" s="38"/>
      <c r="F20" s="39">
        <v>4083645</v>
      </c>
      <c r="G20" s="39">
        <v>0</v>
      </c>
      <c r="H20" s="39">
        <v>0</v>
      </c>
      <c r="I20" s="39">
        <f t="shared" si="1"/>
        <v>4083645</v>
      </c>
    </row>
    <row r="21" spans="1:9" s="45" customFormat="1" ht="18" customHeight="1" x14ac:dyDescent="0.2">
      <c r="A21" s="37"/>
      <c r="B21" s="38"/>
      <c r="C21" s="38" t="s">
        <v>54</v>
      </c>
      <c r="D21" s="38"/>
      <c r="E21" s="38"/>
      <c r="F21" s="39">
        <f>SUM(F22:F24)</f>
        <v>65400</v>
      </c>
      <c r="G21" s="39">
        <f>SUM(G22:G24)</f>
        <v>0</v>
      </c>
      <c r="H21" s="39">
        <v>0</v>
      </c>
      <c r="I21" s="39">
        <f>SUM(F21:H21)</f>
        <v>65400</v>
      </c>
    </row>
    <row r="22" spans="1:9" s="45" customFormat="1" ht="18" customHeight="1" x14ac:dyDescent="0.2">
      <c r="A22" s="37"/>
      <c r="B22" s="38"/>
      <c r="C22" s="38"/>
      <c r="D22" s="38" t="s">
        <v>316</v>
      </c>
      <c r="E22" s="38"/>
      <c r="F22" s="39">
        <v>52320</v>
      </c>
      <c r="G22" s="39">
        <v>0</v>
      </c>
      <c r="H22" s="39">
        <v>0</v>
      </c>
      <c r="I22" s="39">
        <f>SUM(F22:H22)</f>
        <v>52320</v>
      </c>
    </row>
    <row r="23" spans="1:9" s="45" customFormat="1" ht="18" customHeight="1" x14ac:dyDescent="0.2">
      <c r="A23" s="37"/>
      <c r="B23" s="38"/>
      <c r="C23" s="38"/>
      <c r="D23" s="38" t="s">
        <v>317</v>
      </c>
      <c r="E23" s="38"/>
      <c r="F23" s="39">
        <v>2624</v>
      </c>
      <c r="G23" s="39">
        <v>0</v>
      </c>
      <c r="H23" s="39">
        <v>0</v>
      </c>
      <c r="I23" s="39">
        <f t="shared" si="0"/>
        <v>2624</v>
      </c>
    </row>
    <row r="24" spans="1:9" s="45" customFormat="1" ht="18" customHeight="1" x14ac:dyDescent="0.2">
      <c r="A24" s="37"/>
      <c r="B24" s="38"/>
      <c r="C24" s="38"/>
      <c r="D24" s="38" t="s">
        <v>318</v>
      </c>
      <c r="E24" s="38"/>
      <c r="F24" s="39">
        <v>10456</v>
      </c>
      <c r="G24" s="39">
        <v>0</v>
      </c>
      <c r="H24" s="39">
        <v>0</v>
      </c>
      <c r="I24" s="39">
        <f t="shared" si="0"/>
        <v>10456</v>
      </c>
    </row>
    <row r="25" spans="1:9" s="45" customFormat="1" ht="18" customHeight="1" x14ac:dyDescent="0.2">
      <c r="A25" s="37"/>
      <c r="B25" s="38"/>
      <c r="C25" s="38" t="s">
        <v>55</v>
      </c>
      <c r="D25" s="38"/>
      <c r="E25" s="38"/>
      <c r="F25" s="39">
        <f>SUM(F26:F27)</f>
        <v>8326002</v>
      </c>
      <c r="G25" s="39">
        <f>SUM(G26:G27)</f>
        <v>0</v>
      </c>
      <c r="H25" s="39">
        <v>0</v>
      </c>
      <c r="I25" s="39">
        <f t="shared" si="0"/>
        <v>8326002</v>
      </c>
    </row>
    <row r="26" spans="1:9" s="45" customFormat="1" ht="18" customHeight="1" x14ac:dyDescent="0.2">
      <c r="A26" s="37"/>
      <c r="B26" s="38"/>
      <c r="C26" s="38"/>
      <c r="D26" s="38" t="s">
        <v>55</v>
      </c>
      <c r="E26" s="38"/>
      <c r="F26" s="39">
        <v>7396027</v>
      </c>
      <c r="G26" s="39">
        <v>0</v>
      </c>
      <c r="H26" s="39">
        <v>0</v>
      </c>
      <c r="I26" s="39">
        <f t="shared" si="0"/>
        <v>7396027</v>
      </c>
    </row>
    <row r="27" spans="1:9" s="45" customFormat="1" ht="18" customHeight="1" x14ac:dyDescent="0.2">
      <c r="A27" s="37"/>
      <c r="B27" s="38"/>
      <c r="C27" s="38"/>
      <c r="D27" s="38" t="s">
        <v>56</v>
      </c>
      <c r="E27" s="38"/>
      <c r="F27" s="39">
        <v>929975</v>
      </c>
      <c r="G27" s="39">
        <v>0</v>
      </c>
      <c r="H27" s="39">
        <v>0</v>
      </c>
      <c r="I27" s="39">
        <f>SUM(F27:H27)</f>
        <v>929975</v>
      </c>
    </row>
    <row r="28" spans="1:9" s="45" customFormat="1" ht="18" customHeight="1" x14ac:dyDescent="0.2">
      <c r="A28" s="37"/>
      <c r="B28" s="38"/>
      <c r="C28" s="136" t="s">
        <v>264</v>
      </c>
      <c r="D28" s="136"/>
      <c r="E28" s="137"/>
      <c r="F28" s="39">
        <f>SUM(F29:F30)</f>
        <v>721200</v>
      </c>
      <c r="G28" s="39">
        <f>SUM(G29:G30)</f>
        <v>0</v>
      </c>
      <c r="H28" s="39">
        <v>0</v>
      </c>
      <c r="I28" s="39">
        <f>SUM(F28:H28)</f>
        <v>721200</v>
      </c>
    </row>
    <row r="29" spans="1:9" s="45" customFormat="1" ht="18" customHeight="1" x14ac:dyDescent="0.2">
      <c r="A29" s="37"/>
      <c r="B29" s="38"/>
      <c r="C29" s="117"/>
      <c r="D29" s="138" t="s">
        <v>265</v>
      </c>
      <c r="E29" s="139"/>
      <c r="F29" s="39">
        <v>661100</v>
      </c>
      <c r="G29" s="39">
        <v>0</v>
      </c>
      <c r="H29" s="39">
        <v>0</v>
      </c>
      <c r="I29" s="39">
        <f t="shared" ref="I29:I30" si="2">SUM(F29:H29)</f>
        <v>661100</v>
      </c>
    </row>
    <row r="30" spans="1:9" s="45" customFormat="1" ht="18" customHeight="1" x14ac:dyDescent="0.2">
      <c r="A30" s="37"/>
      <c r="B30" s="38"/>
      <c r="C30" s="117"/>
      <c r="D30" s="138" t="s">
        <v>266</v>
      </c>
      <c r="E30" s="139"/>
      <c r="F30" s="39">
        <v>60100</v>
      </c>
      <c r="G30" s="39">
        <v>0</v>
      </c>
      <c r="H30" s="39">
        <v>0</v>
      </c>
      <c r="I30" s="39">
        <f t="shared" si="2"/>
        <v>60100</v>
      </c>
    </row>
    <row r="31" spans="1:9" s="45" customFormat="1" ht="18" customHeight="1" x14ac:dyDescent="0.2">
      <c r="A31" s="37"/>
      <c r="B31" s="38"/>
      <c r="C31" s="38" t="s">
        <v>62</v>
      </c>
      <c r="D31" s="38"/>
      <c r="E31" s="38"/>
      <c r="F31" s="39">
        <f>SUM(F32:F33)</f>
        <v>38553399</v>
      </c>
      <c r="G31" s="39">
        <f>SUM(G32:G33)</f>
        <v>2689000</v>
      </c>
      <c r="H31" s="39">
        <v>0</v>
      </c>
      <c r="I31" s="39">
        <f t="shared" si="0"/>
        <v>41242399</v>
      </c>
    </row>
    <row r="32" spans="1:9" s="45" customFormat="1" ht="18" customHeight="1" x14ac:dyDescent="0.2">
      <c r="A32" s="37"/>
      <c r="B32" s="38"/>
      <c r="C32" s="38"/>
      <c r="D32" s="38" t="s">
        <v>63</v>
      </c>
      <c r="E32" s="38"/>
      <c r="F32" s="39">
        <v>12345000</v>
      </c>
      <c r="G32" s="39">
        <v>0</v>
      </c>
      <c r="H32" s="39">
        <v>0</v>
      </c>
      <c r="I32" s="39">
        <f t="shared" si="0"/>
        <v>12345000</v>
      </c>
    </row>
    <row r="33" spans="1:9" s="45" customFormat="1" ht="18" customHeight="1" x14ac:dyDescent="0.2">
      <c r="A33" s="37"/>
      <c r="B33" s="38"/>
      <c r="C33" s="38"/>
      <c r="D33" s="38" t="s">
        <v>64</v>
      </c>
      <c r="E33" s="38"/>
      <c r="F33" s="39">
        <v>26208399</v>
      </c>
      <c r="G33" s="39">
        <v>2689000</v>
      </c>
      <c r="H33" s="39">
        <v>0</v>
      </c>
      <c r="I33" s="39">
        <f t="shared" si="0"/>
        <v>28897399</v>
      </c>
    </row>
    <row r="34" spans="1:9" s="45" customFormat="1" ht="18" customHeight="1" x14ac:dyDescent="0.2">
      <c r="A34" s="37"/>
      <c r="B34" s="38"/>
      <c r="C34" s="38" t="s">
        <v>58</v>
      </c>
      <c r="D34" s="38"/>
      <c r="E34" s="38"/>
      <c r="F34" s="39">
        <f>SUM(F35)</f>
        <v>379226</v>
      </c>
      <c r="G34" s="39">
        <f>SUM(G35)</f>
        <v>0</v>
      </c>
      <c r="H34" s="39">
        <v>0</v>
      </c>
      <c r="I34" s="39">
        <f t="shared" si="0"/>
        <v>379226</v>
      </c>
    </row>
    <row r="35" spans="1:9" s="45" customFormat="1" ht="18" customHeight="1" x14ac:dyDescent="0.2">
      <c r="A35" s="37"/>
      <c r="B35" s="38"/>
      <c r="C35" s="38"/>
      <c r="D35" s="38" t="s">
        <v>59</v>
      </c>
      <c r="E35" s="38"/>
      <c r="F35" s="39">
        <v>379226</v>
      </c>
      <c r="G35" s="39">
        <v>0</v>
      </c>
      <c r="H35" s="39">
        <v>0</v>
      </c>
      <c r="I35" s="39">
        <f t="shared" si="0"/>
        <v>379226</v>
      </c>
    </row>
    <row r="36" spans="1:9" s="45" customFormat="1" ht="18" customHeight="1" x14ac:dyDescent="0.2">
      <c r="A36" s="37"/>
      <c r="B36" s="38"/>
      <c r="C36" s="38" t="s">
        <v>57</v>
      </c>
      <c r="D36" s="38"/>
      <c r="E36" s="38"/>
      <c r="F36" s="39">
        <f>SUM(F37)</f>
        <v>13276657</v>
      </c>
      <c r="G36" s="39">
        <f>SUM(G37)</f>
        <v>0</v>
      </c>
      <c r="H36" s="39">
        <v>0</v>
      </c>
      <c r="I36" s="39">
        <f t="shared" si="0"/>
        <v>13276657</v>
      </c>
    </row>
    <row r="37" spans="1:9" s="45" customFormat="1" ht="18" customHeight="1" x14ac:dyDescent="0.2">
      <c r="A37" s="37"/>
      <c r="B37" s="38"/>
      <c r="C37" s="38"/>
      <c r="D37" s="38" t="s">
        <v>57</v>
      </c>
      <c r="E37" s="38"/>
      <c r="F37" s="39">
        <v>13276657</v>
      </c>
      <c r="G37" s="39">
        <v>0</v>
      </c>
      <c r="H37" s="39">
        <v>0</v>
      </c>
      <c r="I37" s="39">
        <f t="shared" si="0"/>
        <v>13276657</v>
      </c>
    </row>
    <row r="38" spans="1:9" s="45" customFormat="1" ht="18" customHeight="1" x14ac:dyDescent="0.2">
      <c r="A38" s="37"/>
      <c r="B38" s="38"/>
      <c r="C38" s="38" t="s">
        <v>67</v>
      </c>
      <c r="D38" s="38"/>
      <c r="E38" s="38"/>
      <c r="F38" s="39">
        <f>SUM(F39:F40)</f>
        <v>121073</v>
      </c>
      <c r="G38" s="39">
        <f>SUM(G39:G40)</f>
        <v>23911</v>
      </c>
      <c r="H38" s="39">
        <v>0</v>
      </c>
      <c r="I38" s="39">
        <f t="shared" si="0"/>
        <v>144984</v>
      </c>
    </row>
    <row r="39" spans="1:9" s="45" customFormat="1" ht="18" customHeight="1" x14ac:dyDescent="0.2">
      <c r="A39" s="37"/>
      <c r="B39" s="38"/>
      <c r="C39" s="38"/>
      <c r="D39" s="38" t="s">
        <v>68</v>
      </c>
      <c r="E39" s="38"/>
      <c r="F39" s="39">
        <v>115979</v>
      </c>
      <c r="G39" s="39">
        <v>23911</v>
      </c>
      <c r="H39" s="39">
        <v>0</v>
      </c>
      <c r="I39" s="39">
        <f t="shared" si="0"/>
        <v>139890</v>
      </c>
    </row>
    <row r="40" spans="1:9" s="45" customFormat="1" ht="18" customHeight="1" x14ac:dyDescent="0.2">
      <c r="A40" s="37"/>
      <c r="B40" s="38"/>
      <c r="C40" s="38"/>
      <c r="D40" s="38" t="s">
        <v>67</v>
      </c>
      <c r="E40" s="38"/>
      <c r="F40" s="39">
        <v>5094</v>
      </c>
      <c r="G40" s="39">
        <v>0</v>
      </c>
      <c r="H40" s="39">
        <v>0</v>
      </c>
      <c r="I40" s="39">
        <f t="shared" si="0"/>
        <v>5094</v>
      </c>
    </row>
    <row r="41" spans="1:9" s="45" customFormat="1" ht="18" customHeight="1" x14ac:dyDescent="0.2">
      <c r="A41" s="37"/>
      <c r="B41" s="38"/>
      <c r="C41" s="38" t="s">
        <v>69</v>
      </c>
      <c r="D41" s="38"/>
      <c r="E41" s="38"/>
      <c r="F41" s="39">
        <f>SUM(F10,F12,F14,F21,F25,F31,F34,F36,F38,F28,F18)</f>
        <v>137684499</v>
      </c>
      <c r="G41" s="39">
        <f>SUM(G10,G12,G14,G21,G25,G31,G34,G36,G38,G28,G18)</f>
        <v>14193239</v>
      </c>
      <c r="H41" s="39">
        <v>0</v>
      </c>
      <c r="I41" s="39">
        <f t="shared" si="0"/>
        <v>151877738</v>
      </c>
    </row>
    <row r="42" spans="1:9" s="45" customFormat="1" ht="18" customHeight="1" x14ac:dyDescent="0.2">
      <c r="A42" s="37"/>
      <c r="B42" s="38" t="s">
        <v>70</v>
      </c>
      <c r="C42" s="38"/>
      <c r="D42" s="38"/>
      <c r="E42" s="38"/>
      <c r="F42" s="39"/>
      <c r="G42" s="39"/>
      <c r="H42" s="39"/>
      <c r="I42" s="39"/>
    </row>
    <row r="43" spans="1:9" s="45" customFormat="1" ht="18" customHeight="1" x14ac:dyDescent="0.2">
      <c r="A43" s="37"/>
      <c r="B43" s="38"/>
      <c r="C43" s="38" t="s">
        <v>71</v>
      </c>
      <c r="D43" s="38"/>
      <c r="E43" s="38"/>
      <c r="F43" s="39">
        <f>SUM(F44:F73)</f>
        <v>137733097</v>
      </c>
      <c r="G43" s="140"/>
      <c r="H43" s="39">
        <v>0</v>
      </c>
      <c r="I43" s="39">
        <f t="shared" si="0"/>
        <v>137733097</v>
      </c>
    </row>
    <row r="44" spans="1:9" s="45" customFormat="1" ht="18" customHeight="1" x14ac:dyDescent="0.2">
      <c r="A44" s="37"/>
      <c r="B44" s="38"/>
      <c r="C44" s="38"/>
      <c r="D44" s="38" t="s">
        <v>72</v>
      </c>
      <c r="E44" s="38"/>
      <c r="F44" s="39">
        <v>56788495</v>
      </c>
      <c r="G44" s="140"/>
      <c r="H44" s="39">
        <v>0</v>
      </c>
      <c r="I44" s="39">
        <f t="shared" si="0"/>
        <v>56788495</v>
      </c>
    </row>
    <row r="45" spans="1:9" s="45" customFormat="1" ht="18" customHeight="1" x14ac:dyDescent="0.2">
      <c r="A45" s="37"/>
      <c r="B45" s="38"/>
      <c r="C45" s="38"/>
      <c r="D45" s="38" t="s">
        <v>73</v>
      </c>
      <c r="E45" s="38"/>
      <c r="F45" s="39">
        <v>3530400</v>
      </c>
      <c r="G45" s="140"/>
      <c r="H45" s="39">
        <v>0</v>
      </c>
      <c r="I45" s="39">
        <f t="shared" si="0"/>
        <v>3530400</v>
      </c>
    </row>
    <row r="46" spans="1:9" s="45" customFormat="1" ht="18" customHeight="1" x14ac:dyDescent="0.2">
      <c r="A46" s="37"/>
      <c r="B46" s="38"/>
      <c r="C46" s="38"/>
      <c r="D46" s="132" t="s">
        <v>319</v>
      </c>
      <c r="E46" s="38"/>
      <c r="F46" s="39">
        <v>4083645</v>
      </c>
      <c r="G46" s="140"/>
      <c r="H46" s="39">
        <v>0</v>
      </c>
      <c r="I46" s="39">
        <f t="shared" si="0"/>
        <v>4083645</v>
      </c>
    </row>
    <row r="47" spans="1:9" s="45" customFormat="1" ht="18" customHeight="1" x14ac:dyDescent="0.2">
      <c r="A47" s="37"/>
      <c r="B47" s="38"/>
      <c r="C47" s="38"/>
      <c r="D47" s="38" t="s">
        <v>74</v>
      </c>
      <c r="E47" s="38"/>
      <c r="F47" s="39">
        <v>25000</v>
      </c>
      <c r="G47" s="140"/>
      <c r="H47" s="39">
        <v>0</v>
      </c>
      <c r="I47" s="39">
        <f t="shared" si="0"/>
        <v>25000</v>
      </c>
    </row>
    <row r="48" spans="1:9" s="45" customFormat="1" ht="18" customHeight="1" x14ac:dyDescent="0.2">
      <c r="A48" s="37"/>
      <c r="B48" s="38"/>
      <c r="C48" s="38"/>
      <c r="D48" s="38" t="s">
        <v>75</v>
      </c>
      <c r="E48" s="38"/>
      <c r="F48" s="39">
        <v>38074850</v>
      </c>
      <c r="G48" s="140"/>
      <c r="H48" s="39">
        <v>0</v>
      </c>
      <c r="I48" s="39">
        <f t="shared" si="0"/>
        <v>38074850</v>
      </c>
    </row>
    <row r="49" spans="1:9" s="45" customFormat="1" ht="18" hidden="1" customHeight="1" x14ac:dyDescent="0.2">
      <c r="A49" s="37"/>
      <c r="B49" s="38"/>
      <c r="C49" s="38"/>
      <c r="D49" s="38" t="s">
        <v>279</v>
      </c>
      <c r="E49" s="38"/>
      <c r="F49" s="39"/>
      <c r="G49" s="140"/>
      <c r="H49" s="39">
        <v>0</v>
      </c>
      <c r="I49" s="39">
        <f t="shared" ref="I49" si="3">SUM(F49:H49)</f>
        <v>0</v>
      </c>
    </row>
    <row r="50" spans="1:9" s="45" customFormat="1" ht="18" customHeight="1" x14ac:dyDescent="0.2">
      <c r="A50" s="37"/>
      <c r="B50" s="38"/>
      <c r="C50" s="38"/>
      <c r="D50" s="38" t="s">
        <v>76</v>
      </c>
      <c r="E50" s="38"/>
      <c r="F50" s="39">
        <v>5979648</v>
      </c>
      <c r="G50" s="140"/>
      <c r="H50" s="39">
        <v>0</v>
      </c>
      <c r="I50" s="39">
        <f t="shared" si="0"/>
        <v>5979648</v>
      </c>
    </row>
    <row r="51" spans="1:9" s="45" customFormat="1" ht="18" customHeight="1" x14ac:dyDescent="0.2">
      <c r="A51" s="37"/>
      <c r="B51" s="38"/>
      <c r="C51" s="38"/>
      <c r="D51" s="38" t="s">
        <v>77</v>
      </c>
      <c r="E51" s="38"/>
      <c r="F51" s="39">
        <v>3370589</v>
      </c>
      <c r="G51" s="140"/>
      <c r="H51" s="39">
        <v>0</v>
      </c>
      <c r="I51" s="39">
        <f t="shared" si="0"/>
        <v>3370589</v>
      </c>
    </row>
    <row r="52" spans="1:9" s="45" customFormat="1" ht="18" customHeight="1" x14ac:dyDescent="0.2">
      <c r="A52" s="37"/>
      <c r="B52" s="38"/>
      <c r="C52" s="38"/>
      <c r="D52" s="38" t="s">
        <v>78</v>
      </c>
      <c r="E52" s="38"/>
      <c r="F52" s="39">
        <v>136028</v>
      </c>
      <c r="G52" s="140"/>
      <c r="H52" s="39">
        <v>0</v>
      </c>
      <c r="I52" s="39">
        <f t="shared" si="0"/>
        <v>136028</v>
      </c>
    </row>
    <row r="53" spans="1:9" s="45" customFormat="1" ht="18" customHeight="1" x14ac:dyDescent="0.2">
      <c r="A53" s="37"/>
      <c r="B53" s="38"/>
      <c r="C53" s="38"/>
      <c r="D53" s="38" t="s">
        <v>80</v>
      </c>
      <c r="E53" s="38"/>
      <c r="F53" s="39">
        <v>46970</v>
      </c>
      <c r="G53" s="140"/>
      <c r="H53" s="39">
        <v>0</v>
      </c>
      <c r="I53" s="39">
        <f t="shared" si="0"/>
        <v>46970</v>
      </c>
    </row>
    <row r="54" spans="1:9" s="45" customFormat="1" ht="18" customHeight="1" x14ac:dyDescent="0.2">
      <c r="A54" s="37"/>
      <c r="B54" s="38"/>
      <c r="C54" s="38"/>
      <c r="D54" s="38" t="s">
        <v>81</v>
      </c>
      <c r="E54" s="38"/>
      <c r="F54" s="39">
        <v>982901</v>
      </c>
      <c r="G54" s="140"/>
      <c r="H54" s="39">
        <v>0</v>
      </c>
      <c r="I54" s="39">
        <f t="shared" si="0"/>
        <v>982901</v>
      </c>
    </row>
    <row r="55" spans="1:9" s="45" customFormat="1" ht="18" customHeight="1" x14ac:dyDescent="0.2">
      <c r="A55" s="37"/>
      <c r="B55" s="38"/>
      <c r="C55" s="38"/>
      <c r="D55" s="38" t="s">
        <v>82</v>
      </c>
      <c r="E55" s="38"/>
      <c r="F55" s="39">
        <v>689900</v>
      </c>
      <c r="G55" s="140"/>
      <c r="H55" s="39">
        <v>0</v>
      </c>
      <c r="I55" s="39">
        <f t="shared" si="0"/>
        <v>689900</v>
      </c>
    </row>
    <row r="56" spans="1:9" s="45" customFormat="1" ht="18" customHeight="1" x14ac:dyDescent="0.2">
      <c r="A56" s="37"/>
      <c r="B56" s="38"/>
      <c r="C56" s="38"/>
      <c r="D56" s="38" t="s">
        <v>83</v>
      </c>
      <c r="E56" s="38"/>
      <c r="F56" s="39">
        <v>2471315</v>
      </c>
      <c r="G56" s="140"/>
      <c r="H56" s="39">
        <v>0</v>
      </c>
      <c r="I56" s="39">
        <f t="shared" si="0"/>
        <v>2471315</v>
      </c>
    </row>
    <row r="57" spans="1:9" s="45" customFormat="1" ht="18" customHeight="1" x14ac:dyDescent="0.2">
      <c r="A57" s="37"/>
      <c r="B57" s="38"/>
      <c r="C57" s="38"/>
      <c r="D57" s="38" t="s">
        <v>84</v>
      </c>
      <c r="E57" s="38"/>
      <c r="F57" s="39">
        <v>83490</v>
      </c>
      <c r="G57" s="140"/>
      <c r="H57" s="39">
        <v>0</v>
      </c>
      <c r="I57" s="39">
        <f t="shared" si="0"/>
        <v>83490</v>
      </c>
    </row>
    <row r="58" spans="1:9" s="45" customFormat="1" ht="18" customHeight="1" x14ac:dyDescent="0.2">
      <c r="A58" s="37"/>
      <c r="B58" s="38"/>
      <c r="C58" s="38"/>
      <c r="D58" s="38" t="s">
        <v>85</v>
      </c>
      <c r="E58" s="38"/>
      <c r="F58" s="39">
        <v>1149960</v>
      </c>
      <c r="G58" s="140"/>
      <c r="H58" s="39">
        <v>0</v>
      </c>
      <c r="I58" s="39">
        <f t="shared" si="0"/>
        <v>1149960</v>
      </c>
    </row>
    <row r="59" spans="1:9" s="45" customFormat="1" ht="18" customHeight="1" x14ac:dyDescent="0.2">
      <c r="A59" s="37"/>
      <c r="B59" s="38"/>
      <c r="C59" s="38"/>
      <c r="D59" s="38" t="s">
        <v>79</v>
      </c>
      <c r="E59" s="38"/>
      <c r="F59" s="39">
        <v>1222</v>
      </c>
      <c r="G59" s="140"/>
      <c r="H59" s="39">
        <v>0</v>
      </c>
      <c r="I59" s="39">
        <f t="shared" si="0"/>
        <v>1222</v>
      </c>
    </row>
    <row r="60" spans="1:9" s="45" customFormat="1" ht="18" customHeight="1" x14ac:dyDescent="0.2">
      <c r="A60" s="37"/>
      <c r="B60" s="38"/>
      <c r="C60" s="38"/>
      <c r="D60" s="38" t="s">
        <v>86</v>
      </c>
      <c r="E60" s="38"/>
      <c r="F60" s="39">
        <v>1931615</v>
      </c>
      <c r="G60" s="140"/>
      <c r="H60" s="39">
        <v>0</v>
      </c>
      <c r="I60" s="39">
        <f t="shared" si="0"/>
        <v>1931615</v>
      </c>
    </row>
    <row r="61" spans="1:9" s="45" customFormat="1" ht="18" customHeight="1" x14ac:dyDescent="0.2">
      <c r="A61" s="37"/>
      <c r="B61" s="38"/>
      <c r="C61" s="38"/>
      <c r="D61" s="38" t="s">
        <v>87</v>
      </c>
      <c r="E61" s="38"/>
      <c r="F61" s="39">
        <v>2596647</v>
      </c>
      <c r="G61" s="140"/>
      <c r="H61" s="39">
        <v>0</v>
      </c>
      <c r="I61" s="39">
        <f t="shared" si="0"/>
        <v>2596647</v>
      </c>
    </row>
    <row r="62" spans="1:9" s="45" customFormat="1" ht="18" customHeight="1" x14ac:dyDescent="0.2">
      <c r="A62" s="37"/>
      <c r="B62" s="38"/>
      <c r="C62" s="38"/>
      <c r="D62" s="38" t="s">
        <v>88</v>
      </c>
      <c r="E62" s="38"/>
      <c r="F62" s="39">
        <v>2128821</v>
      </c>
      <c r="G62" s="140"/>
      <c r="H62" s="39">
        <v>0</v>
      </c>
      <c r="I62" s="39">
        <f t="shared" si="0"/>
        <v>2128821</v>
      </c>
    </row>
    <row r="63" spans="1:9" s="45" customFormat="1" ht="18" customHeight="1" x14ac:dyDescent="0.2">
      <c r="A63" s="37"/>
      <c r="B63" s="38"/>
      <c r="C63" s="38"/>
      <c r="D63" s="38" t="s">
        <v>89</v>
      </c>
      <c r="E63" s="38"/>
      <c r="F63" s="39">
        <v>555940</v>
      </c>
      <c r="G63" s="140"/>
      <c r="H63" s="39">
        <v>0</v>
      </c>
      <c r="I63" s="39">
        <f t="shared" si="0"/>
        <v>555940</v>
      </c>
    </row>
    <row r="64" spans="1:9" s="45" customFormat="1" ht="18" customHeight="1" x14ac:dyDescent="0.2">
      <c r="A64" s="37"/>
      <c r="B64" s="38"/>
      <c r="C64" s="38"/>
      <c r="D64" s="38" t="s">
        <v>90</v>
      </c>
      <c r="E64" s="38"/>
      <c r="F64" s="39">
        <v>2234300</v>
      </c>
      <c r="G64" s="140"/>
      <c r="H64" s="39">
        <v>0</v>
      </c>
      <c r="I64" s="39">
        <f t="shared" si="0"/>
        <v>2234300</v>
      </c>
    </row>
    <row r="65" spans="1:9" s="45" customFormat="1" ht="18" customHeight="1" x14ac:dyDescent="0.2">
      <c r="A65" s="37"/>
      <c r="B65" s="38"/>
      <c r="C65" s="38"/>
      <c r="D65" s="38" t="s">
        <v>91</v>
      </c>
      <c r="E65" s="38"/>
      <c r="F65" s="39">
        <v>116000</v>
      </c>
      <c r="G65" s="140"/>
      <c r="H65" s="39">
        <v>0</v>
      </c>
      <c r="I65" s="39">
        <f t="shared" si="0"/>
        <v>116000</v>
      </c>
    </row>
    <row r="66" spans="1:9" s="45" customFormat="1" ht="18" customHeight="1" x14ac:dyDescent="0.2">
      <c r="A66" s="37"/>
      <c r="B66" s="38"/>
      <c r="C66" s="38"/>
      <c r="D66" s="38" t="s">
        <v>92</v>
      </c>
      <c r="E66" s="38"/>
      <c r="F66" s="39">
        <v>8754307</v>
      </c>
      <c r="G66" s="140"/>
      <c r="H66" s="39">
        <v>0</v>
      </c>
      <c r="I66" s="39">
        <f t="shared" si="0"/>
        <v>8754307</v>
      </c>
    </row>
    <row r="67" spans="1:9" s="45" customFormat="1" ht="18" customHeight="1" x14ac:dyDescent="0.2">
      <c r="A67" s="37"/>
      <c r="B67" s="38"/>
      <c r="C67" s="38"/>
      <c r="D67" s="38" t="s">
        <v>93</v>
      </c>
      <c r="E67" s="38"/>
      <c r="F67" s="39">
        <v>236975</v>
      </c>
      <c r="G67" s="140"/>
      <c r="H67" s="39">
        <v>0</v>
      </c>
      <c r="I67" s="39">
        <f t="shared" si="0"/>
        <v>236975</v>
      </c>
    </row>
    <row r="68" spans="1:9" s="45" customFormat="1" ht="18" customHeight="1" x14ac:dyDescent="0.2">
      <c r="A68" s="37"/>
      <c r="B68" s="38"/>
      <c r="C68" s="38"/>
      <c r="D68" s="38" t="s">
        <v>94</v>
      </c>
      <c r="E68" s="38"/>
      <c r="F68" s="39">
        <v>1545788</v>
      </c>
      <c r="G68" s="140"/>
      <c r="H68" s="39">
        <v>0</v>
      </c>
      <c r="I68" s="39">
        <f t="shared" si="0"/>
        <v>1545788</v>
      </c>
    </row>
    <row r="69" spans="1:9" s="45" customFormat="1" ht="18" customHeight="1" x14ac:dyDescent="0.2">
      <c r="A69" s="37"/>
      <c r="B69" s="38"/>
      <c r="C69" s="38"/>
      <c r="D69" s="38" t="s">
        <v>288</v>
      </c>
      <c r="E69" s="38"/>
      <c r="F69" s="39">
        <v>35700</v>
      </c>
      <c r="G69" s="140"/>
      <c r="H69" s="39">
        <v>0</v>
      </c>
      <c r="I69" s="39">
        <f t="shared" si="0"/>
        <v>35700</v>
      </c>
    </row>
    <row r="70" spans="1:9" s="45" customFormat="1" ht="18" customHeight="1" x14ac:dyDescent="0.2">
      <c r="A70" s="37"/>
      <c r="B70" s="38"/>
      <c r="C70" s="38"/>
      <c r="D70" s="38" t="s">
        <v>95</v>
      </c>
      <c r="E70" s="38"/>
      <c r="F70" s="39">
        <v>116876</v>
      </c>
      <c r="G70" s="140"/>
      <c r="H70" s="39">
        <v>0</v>
      </c>
      <c r="I70" s="39">
        <f t="shared" si="0"/>
        <v>116876</v>
      </c>
    </row>
    <row r="71" spans="1:9" s="45" customFormat="1" ht="18" hidden="1" customHeight="1" x14ac:dyDescent="0.2">
      <c r="A71" s="37"/>
      <c r="B71" s="38"/>
      <c r="C71" s="38"/>
      <c r="D71" s="38" t="s">
        <v>97</v>
      </c>
      <c r="E71" s="38"/>
      <c r="F71" s="39"/>
      <c r="G71" s="140"/>
      <c r="H71" s="39">
        <v>0</v>
      </c>
      <c r="I71" s="39">
        <f t="shared" si="0"/>
        <v>0</v>
      </c>
    </row>
    <row r="72" spans="1:9" s="45" customFormat="1" ht="18" customHeight="1" x14ac:dyDescent="0.2">
      <c r="A72" s="37"/>
      <c r="B72" s="38"/>
      <c r="C72" s="38"/>
      <c r="D72" s="38" t="s">
        <v>282</v>
      </c>
      <c r="E72" s="38"/>
      <c r="F72" s="39">
        <v>65715</v>
      </c>
      <c r="G72" s="140"/>
      <c r="H72" s="39">
        <v>0</v>
      </c>
      <c r="I72" s="39">
        <f t="shared" si="0"/>
        <v>65715</v>
      </c>
    </row>
    <row r="73" spans="1:9" s="45" customFormat="1" ht="18" hidden="1" customHeight="1" x14ac:dyDescent="0.2">
      <c r="A73" s="37"/>
      <c r="B73" s="38"/>
      <c r="C73" s="38"/>
      <c r="D73" s="38" t="s">
        <v>98</v>
      </c>
      <c r="E73" s="38"/>
      <c r="F73" s="39"/>
      <c r="G73" s="140"/>
      <c r="H73" s="39">
        <v>0</v>
      </c>
      <c r="I73" s="39">
        <f t="shared" si="0"/>
        <v>0</v>
      </c>
    </row>
    <row r="74" spans="1:9" s="45" customFormat="1" ht="18" customHeight="1" x14ac:dyDescent="0.2">
      <c r="A74" s="37"/>
      <c r="B74" s="38"/>
      <c r="C74" s="38" t="s">
        <v>99</v>
      </c>
      <c r="D74" s="38"/>
      <c r="E74" s="38"/>
      <c r="F74" s="140"/>
      <c r="G74" s="39">
        <f>SUM(G75:G95)</f>
        <v>7702353</v>
      </c>
      <c r="H74" s="39">
        <v>0</v>
      </c>
      <c r="I74" s="39">
        <f t="shared" si="0"/>
        <v>7702353</v>
      </c>
    </row>
    <row r="75" spans="1:9" s="45" customFormat="1" ht="18" customHeight="1" x14ac:dyDescent="0.2">
      <c r="A75" s="37"/>
      <c r="B75" s="38"/>
      <c r="C75" s="38"/>
      <c r="D75" s="38" t="s">
        <v>74</v>
      </c>
      <c r="E75" s="38"/>
      <c r="F75" s="140"/>
      <c r="G75" s="39">
        <v>1187500</v>
      </c>
      <c r="H75" s="39">
        <v>0</v>
      </c>
      <c r="I75" s="39">
        <f t="shared" si="0"/>
        <v>1187500</v>
      </c>
    </row>
    <row r="76" spans="1:9" s="45" customFormat="1" ht="18" customHeight="1" x14ac:dyDescent="0.2">
      <c r="A76" s="37"/>
      <c r="B76" s="38"/>
      <c r="C76" s="38"/>
      <c r="D76" s="38" t="s">
        <v>75</v>
      </c>
      <c r="E76" s="38"/>
      <c r="F76" s="140"/>
      <c r="G76" s="39">
        <v>2221074</v>
      </c>
      <c r="H76" s="39">
        <v>0</v>
      </c>
      <c r="I76" s="39">
        <f t="shared" si="0"/>
        <v>2221074</v>
      </c>
    </row>
    <row r="77" spans="1:9" s="45" customFormat="1" ht="18" customHeight="1" x14ac:dyDescent="0.2">
      <c r="A77" s="37"/>
      <c r="B77" s="38"/>
      <c r="C77" s="38"/>
      <c r="D77" s="38" t="s">
        <v>76</v>
      </c>
      <c r="E77" s="38"/>
      <c r="F77" s="140"/>
      <c r="G77" s="39">
        <v>359057</v>
      </c>
      <c r="H77" s="39">
        <v>0</v>
      </c>
      <c r="I77" s="39">
        <f t="shared" si="0"/>
        <v>359057</v>
      </c>
    </row>
    <row r="78" spans="1:9" s="45" customFormat="1" ht="18" customHeight="1" x14ac:dyDescent="0.2">
      <c r="A78" s="37"/>
      <c r="B78" s="38"/>
      <c r="C78" s="38"/>
      <c r="D78" s="38" t="s">
        <v>77</v>
      </c>
      <c r="E78" s="38"/>
      <c r="F78" s="140"/>
      <c r="G78" s="39">
        <v>423050</v>
      </c>
      <c r="H78" s="39">
        <v>0</v>
      </c>
      <c r="I78" s="39">
        <f t="shared" si="0"/>
        <v>423050</v>
      </c>
    </row>
    <row r="79" spans="1:9" s="45" customFormat="1" ht="18" customHeight="1" x14ac:dyDescent="0.2">
      <c r="A79" s="37"/>
      <c r="B79" s="38"/>
      <c r="C79" s="38"/>
      <c r="D79" s="38" t="s">
        <v>136</v>
      </c>
      <c r="E79" s="38"/>
      <c r="F79" s="140"/>
      <c r="G79" s="39">
        <v>11000</v>
      </c>
      <c r="H79" s="39">
        <v>0</v>
      </c>
      <c r="I79" s="39">
        <f t="shared" ref="I79" si="4">SUM(F79:H79)</f>
        <v>11000</v>
      </c>
    </row>
    <row r="80" spans="1:9" s="45" customFormat="1" ht="18" customHeight="1" x14ac:dyDescent="0.2">
      <c r="A80" s="37"/>
      <c r="B80" s="38"/>
      <c r="C80" s="38"/>
      <c r="D80" s="38" t="s">
        <v>79</v>
      </c>
      <c r="E80" s="38"/>
      <c r="F80" s="140"/>
      <c r="G80" s="39">
        <v>10330</v>
      </c>
      <c r="H80" s="39">
        <v>0</v>
      </c>
      <c r="I80" s="39">
        <f t="shared" si="0"/>
        <v>10330</v>
      </c>
    </row>
    <row r="81" spans="1:9" s="45" customFormat="1" ht="18" customHeight="1" x14ac:dyDescent="0.2">
      <c r="A81" s="37"/>
      <c r="B81" s="38"/>
      <c r="C81" s="38"/>
      <c r="D81" s="38" t="s">
        <v>80</v>
      </c>
      <c r="E81" s="38"/>
      <c r="F81" s="140"/>
      <c r="G81" s="39">
        <v>111600</v>
      </c>
      <c r="H81" s="39">
        <v>0</v>
      </c>
      <c r="I81" s="39">
        <f t="shared" si="0"/>
        <v>111600</v>
      </c>
    </row>
    <row r="82" spans="1:9" s="45" customFormat="1" ht="18" customHeight="1" x14ac:dyDescent="0.2">
      <c r="A82" s="37"/>
      <c r="B82" s="38"/>
      <c r="C82" s="38"/>
      <c r="D82" s="38" t="s">
        <v>81</v>
      </c>
      <c r="E82" s="38"/>
      <c r="F82" s="140"/>
      <c r="G82" s="39">
        <v>31499</v>
      </c>
      <c r="H82" s="39">
        <v>0</v>
      </c>
      <c r="I82" s="39">
        <f t="shared" si="0"/>
        <v>31499</v>
      </c>
    </row>
    <row r="83" spans="1:9" s="45" customFormat="1" ht="18" customHeight="1" x14ac:dyDescent="0.2">
      <c r="A83" s="37"/>
      <c r="B83" s="38"/>
      <c r="C83" s="38"/>
      <c r="D83" s="38" t="s">
        <v>83</v>
      </c>
      <c r="E83" s="38"/>
      <c r="F83" s="140"/>
      <c r="G83" s="39">
        <v>207133</v>
      </c>
      <c r="H83" s="39">
        <v>0</v>
      </c>
      <c r="I83" s="39">
        <f t="shared" si="0"/>
        <v>207133</v>
      </c>
    </row>
    <row r="84" spans="1:9" s="45" customFormat="1" ht="18" customHeight="1" x14ac:dyDescent="0.2">
      <c r="A84" s="37"/>
      <c r="B84" s="38"/>
      <c r="C84" s="38"/>
      <c r="D84" s="38" t="s">
        <v>85</v>
      </c>
      <c r="E84" s="38"/>
      <c r="F84" s="140"/>
      <c r="G84" s="39">
        <v>139647</v>
      </c>
      <c r="H84" s="39">
        <v>0</v>
      </c>
      <c r="I84" s="39">
        <f t="shared" si="0"/>
        <v>139647</v>
      </c>
    </row>
    <row r="85" spans="1:9" s="45" customFormat="1" ht="18" customHeight="1" x14ac:dyDescent="0.2">
      <c r="A85" s="37"/>
      <c r="B85" s="38"/>
      <c r="C85" s="38"/>
      <c r="D85" s="38" t="s">
        <v>86</v>
      </c>
      <c r="E85" s="38"/>
      <c r="F85" s="140"/>
      <c r="G85" s="39">
        <v>288634</v>
      </c>
      <c r="H85" s="39">
        <v>0</v>
      </c>
      <c r="I85" s="39">
        <f t="shared" ref="I85:I120" si="5">SUM(F85:H85)</f>
        <v>288634</v>
      </c>
    </row>
    <row r="86" spans="1:9" s="45" customFormat="1" ht="18" customHeight="1" x14ac:dyDescent="0.2">
      <c r="A86" s="37"/>
      <c r="B86" s="38"/>
      <c r="C86" s="38"/>
      <c r="D86" s="38" t="s">
        <v>87</v>
      </c>
      <c r="E86" s="38"/>
      <c r="F86" s="140"/>
      <c r="G86" s="39">
        <v>224245</v>
      </c>
      <c r="H86" s="39">
        <v>0</v>
      </c>
      <c r="I86" s="39">
        <f t="shared" si="5"/>
        <v>224245</v>
      </c>
    </row>
    <row r="87" spans="1:9" s="45" customFormat="1" ht="18" customHeight="1" x14ac:dyDescent="0.2">
      <c r="A87" s="37"/>
      <c r="B87" s="38"/>
      <c r="C87" s="38"/>
      <c r="D87" s="38" t="s">
        <v>88</v>
      </c>
      <c r="E87" s="38"/>
      <c r="F87" s="140"/>
      <c r="G87" s="39">
        <v>266190</v>
      </c>
      <c r="H87" s="39">
        <v>0</v>
      </c>
      <c r="I87" s="39">
        <f t="shared" si="5"/>
        <v>266190</v>
      </c>
    </row>
    <row r="88" spans="1:9" s="45" customFormat="1" ht="18" customHeight="1" x14ac:dyDescent="0.2">
      <c r="A88" s="37"/>
      <c r="B88" s="38"/>
      <c r="C88" s="38"/>
      <c r="D88" s="38" t="s">
        <v>89</v>
      </c>
      <c r="E88" s="38"/>
      <c r="F88" s="140"/>
      <c r="G88" s="39">
        <v>20000</v>
      </c>
      <c r="H88" s="39">
        <v>0</v>
      </c>
      <c r="I88" s="39">
        <f t="shared" si="5"/>
        <v>20000</v>
      </c>
    </row>
    <row r="89" spans="1:9" s="45" customFormat="1" ht="18" customHeight="1" x14ac:dyDescent="0.2">
      <c r="A89" s="37"/>
      <c r="B89" s="38"/>
      <c r="C89" s="38"/>
      <c r="D89" s="38" t="s">
        <v>260</v>
      </c>
      <c r="E89" s="38"/>
      <c r="F89" s="140"/>
      <c r="G89" s="39">
        <v>831290</v>
      </c>
      <c r="H89" s="39">
        <v>0</v>
      </c>
      <c r="I89" s="39">
        <f t="shared" si="5"/>
        <v>831290</v>
      </c>
    </row>
    <row r="90" spans="1:9" s="45" customFormat="1" ht="18" customHeight="1" x14ac:dyDescent="0.2">
      <c r="A90" s="37"/>
      <c r="B90" s="38"/>
      <c r="C90" s="38"/>
      <c r="D90" s="38" t="s">
        <v>100</v>
      </c>
      <c r="E90" s="38"/>
      <c r="F90" s="140"/>
      <c r="G90" s="39">
        <v>407650</v>
      </c>
      <c r="H90" s="39">
        <v>0</v>
      </c>
      <c r="I90" s="39">
        <f t="shared" si="5"/>
        <v>407650</v>
      </c>
    </row>
    <row r="91" spans="1:9" s="45" customFormat="1" ht="18" customHeight="1" x14ac:dyDescent="0.2">
      <c r="A91" s="37"/>
      <c r="B91" s="38"/>
      <c r="C91" s="38"/>
      <c r="D91" s="38" t="s">
        <v>92</v>
      </c>
      <c r="E91" s="38"/>
      <c r="F91" s="140"/>
      <c r="G91" s="39">
        <v>939184</v>
      </c>
      <c r="H91" s="39">
        <v>0</v>
      </c>
      <c r="I91" s="39">
        <f t="shared" si="5"/>
        <v>939184</v>
      </c>
    </row>
    <row r="92" spans="1:9" s="45" customFormat="1" ht="18" customHeight="1" x14ac:dyDescent="0.2">
      <c r="A92" s="37"/>
      <c r="B92" s="38"/>
      <c r="C92" s="38"/>
      <c r="D92" s="38" t="s">
        <v>95</v>
      </c>
      <c r="E92" s="38"/>
      <c r="F92" s="140"/>
      <c r="G92" s="39">
        <v>15260</v>
      </c>
      <c r="H92" s="39">
        <v>0</v>
      </c>
      <c r="I92" s="39">
        <f t="shared" si="5"/>
        <v>15260</v>
      </c>
    </row>
    <row r="93" spans="1:9" s="45" customFormat="1" ht="18" hidden="1" customHeight="1" x14ac:dyDescent="0.2">
      <c r="A93" s="37"/>
      <c r="B93" s="38"/>
      <c r="C93" s="38"/>
      <c r="D93" s="38" t="s">
        <v>97</v>
      </c>
      <c r="E93" s="38"/>
      <c r="F93" s="140"/>
      <c r="G93" s="39"/>
      <c r="H93" s="39">
        <v>0</v>
      </c>
      <c r="I93" s="39">
        <f t="shared" si="5"/>
        <v>0</v>
      </c>
    </row>
    <row r="94" spans="1:9" s="45" customFormat="1" ht="18" hidden="1" customHeight="1" x14ac:dyDescent="0.2">
      <c r="A94" s="37"/>
      <c r="B94" s="38"/>
      <c r="C94" s="38"/>
      <c r="D94" s="38" t="s">
        <v>96</v>
      </c>
      <c r="E94" s="38"/>
      <c r="F94" s="140"/>
      <c r="G94" s="39"/>
      <c r="H94" s="39">
        <v>0</v>
      </c>
      <c r="I94" s="39">
        <f t="shared" si="5"/>
        <v>0</v>
      </c>
    </row>
    <row r="95" spans="1:9" s="45" customFormat="1" ht="18" customHeight="1" x14ac:dyDescent="0.2">
      <c r="A95" s="37"/>
      <c r="B95" s="38"/>
      <c r="C95" s="38"/>
      <c r="D95" s="38" t="s">
        <v>98</v>
      </c>
      <c r="E95" s="38"/>
      <c r="F95" s="140"/>
      <c r="G95" s="39">
        <v>8010</v>
      </c>
      <c r="H95" s="39">
        <v>0</v>
      </c>
      <c r="I95" s="39">
        <f t="shared" si="5"/>
        <v>8010</v>
      </c>
    </row>
    <row r="96" spans="1:9" s="45" customFormat="1" ht="18" customHeight="1" x14ac:dyDescent="0.2">
      <c r="A96" s="37"/>
      <c r="B96" s="38"/>
      <c r="C96" s="38" t="s">
        <v>101</v>
      </c>
      <c r="D96" s="38"/>
      <c r="E96" s="38"/>
      <c r="F96" s="39">
        <f>SUM(F43)</f>
        <v>137733097</v>
      </c>
      <c r="G96" s="39">
        <f>SUM(G74)</f>
        <v>7702353</v>
      </c>
      <c r="H96" s="39">
        <v>0</v>
      </c>
      <c r="I96" s="39">
        <f t="shared" si="5"/>
        <v>145435450</v>
      </c>
    </row>
    <row r="97" spans="1:9" s="45" customFormat="1" ht="18" customHeight="1" x14ac:dyDescent="0.2">
      <c r="A97" s="37"/>
      <c r="B97" s="38"/>
      <c r="C97" s="20"/>
      <c r="D97" s="38" t="s">
        <v>102</v>
      </c>
      <c r="E97" s="38"/>
      <c r="F97" s="39">
        <f>F41-F96</f>
        <v>-48598</v>
      </c>
      <c r="G97" s="39">
        <f>G41-G96</f>
        <v>6490886</v>
      </c>
      <c r="H97" s="39">
        <f>H41-H96</f>
        <v>0</v>
      </c>
      <c r="I97" s="39">
        <f>I41-I96</f>
        <v>6442288</v>
      </c>
    </row>
    <row r="98" spans="1:9" s="45" customFormat="1" ht="18" customHeight="1" x14ac:dyDescent="0.2">
      <c r="A98" s="37"/>
      <c r="B98" s="38"/>
      <c r="C98" s="20"/>
      <c r="D98" s="38" t="s">
        <v>103</v>
      </c>
      <c r="E98" s="38"/>
      <c r="F98" s="39">
        <v>0</v>
      </c>
      <c r="G98" s="39">
        <v>0</v>
      </c>
      <c r="H98" s="39">
        <v>0</v>
      </c>
      <c r="I98" s="39">
        <f t="shared" si="5"/>
        <v>0</v>
      </c>
    </row>
    <row r="99" spans="1:9" s="45" customFormat="1" ht="18" customHeight="1" x14ac:dyDescent="0.2">
      <c r="A99" s="37"/>
      <c r="B99" s="38"/>
      <c r="C99" s="20"/>
      <c r="D99" s="38" t="s">
        <v>104</v>
      </c>
      <c r="E99" s="38"/>
      <c r="F99" s="39">
        <v>0</v>
      </c>
      <c r="G99" s="39">
        <v>0</v>
      </c>
      <c r="H99" s="39">
        <v>0</v>
      </c>
      <c r="I99" s="39">
        <f t="shared" si="5"/>
        <v>0</v>
      </c>
    </row>
    <row r="100" spans="1:9" s="45" customFormat="1" ht="18" customHeight="1" x14ac:dyDescent="0.2">
      <c r="A100" s="37"/>
      <c r="B100" s="38"/>
      <c r="C100" s="20"/>
      <c r="D100" s="38" t="s">
        <v>105</v>
      </c>
      <c r="E100" s="38"/>
      <c r="F100" s="39">
        <v>0</v>
      </c>
      <c r="G100" s="39">
        <v>0</v>
      </c>
      <c r="H100" s="39">
        <v>0</v>
      </c>
      <c r="I100" s="39">
        <f t="shared" si="5"/>
        <v>0</v>
      </c>
    </row>
    <row r="101" spans="1:9" s="45" customFormat="1" ht="18" customHeight="1" x14ac:dyDescent="0.2">
      <c r="A101" s="37"/>
      <c r="B101" s="38"/>
      <c r="C101" s="20"/>
      <c r="D101" s="38" t="s">
        <v>106</v>
      </c>
      <c r="E101" s="38"/>
      <c r="F101" s="39">
        <v>0</v>
      </c>
      <c r="G101" s="39">
        <v>0</v>
      </c>
      <c r="H101" s="39">
        <v>0</v>
      </c>
      <c r="I101" s="39">
        <f t="shared" si="5"/>
        <v>0</v>
      </c>
    </row>
    <row r="102" spans="1:9" s="45" customFormat="1" ht="18" customHeight="1" x14ac:dyDescent="0.2">
      <c r="A102" s="37"/>
      <c r="B102" s="20"/>
      <c r="C102" s="20"/>
      <c r="D102" s="38" t="s">
        <v>107</v>
      </c>
      <c r="E102" s="38"/>
      <c r="F102" s="39">
        <f>F97</f>
        <v>-48598</v>
      </c>
      <c r="G102" s="39">
        <f>G97</f>
        <v>6490886</v>
      </c>
      <c r="H102" s="39">
        <v>0</v>
      </c>
      <c r="I102" s="39">
        <f t="shared" si="5"/>
        <v>6442288</v>
      </c>
    </row>
    <row r="103" spans="1:9" s="45" customFormat="1" ht="18" customHeight="1" x14ac:dyDescent="0.2">
      <c r="A103" s="37" t="s">
        <v>108</v>
      </c>
      <c r="B103" s="38"/>
      <c r="C103" s="38"/>
      <c r="D103" s="38"/>
      <c r="E103" s="38"/>
      <c r="F103" s="39"/>
      <c r="G103" s="39"/>
      <c r="H103" s="39"/>
      <c r="I103" s="39"/>
    </row>
    <row r="104" spans="1:9" s="45" customFormat="1" ht="18" customHeight="1" x14ac:dyDescent="0.2">
      <c r="A104" s="37"/>
      <c r="B104" s="38" t="s">
        <v>109</v>
      </c>
      <c r="C104" s="38"/>
      <c r="D104" s="38"/>
      <c r="E104" s="38"/>
      <c r="F104" s="39"/>
      <c r="G104" s="39"/>
      <c r="H104" s="39"/>
      <c r="I104" s="39"/>
    </row>
    <row r="105" spans="1:9" s="12" customFormat="1" ht="18" customHeight="1" x14ac:dyDescent="0.2">
      <c r="A105" s="37"/>
      <c r="B105" s="38"/>
      <c r="C105" s="38" t="s">
        <v>110</v>
      </c>
      <c r="D105" s="38"/>
      <c r="E105" s="38"/>
      <c r="F105" s="39">
        <f>SUM(F106)</f>
        <v>334430</v>
      </c>
      <c r="G105" s="39">
        <f>SUM(G106)</f>
        <v>0</v>
      </c>
      <c r="H105" s="39">
        <v>0</v>
      </c>
      <c r="I105" s="39">
        <f>SUM(F105:H105)</f>
        <v>334430</v>
      </c>
    </row>
    <row r="106" spans="1:9" s="12" customFormat="1" ht="18" customHeight="1" x14ac:dyDescent="0.2">
      <c r="A106" s="37"/>
      <c r="B106" s="38"/>
      <c r="C106" s="38"/>
      <c r="D106" s="38" t="s">
        <v>111</v>
      </c>
      <c r="E106" s="38"/>
      <c r="F106" s="39">
        <v>334430</v>
      </c>
      <c r="G106" s="39">
        <v>0</v>
      </c>
      <c r="H106" s="39">
        <v>0</v>
      </c>
      <c r="I106" s="39">
        <f>SUM(F106:H106)</f>
        <v>334430</v>
      </c>
    </row>
    <row r="107" spans="1:9" s="12" customFormat="1" ht="18" customHeight="1" x14ac:dyDescent="0.2">
      <c r="A107" s="37"/>
      <c r="B107" s="38"/>
      <c r="C107" s="38" t="s">
        <v>261</v>
      </c>
      <c r="D107" s="38"/>
      <c r="E107" s="38"/>
      <c r="F107" s="39">
        <f>SUM(F108)</f>
        <v>32999</v>
      </c>
      <c r="G107" s="39">
        <v>0</v>
      </c>
      <c r="H107" s="39">
        <v>0</v>
      </c>
      <c r="I107" s="39">
        <f t="shared" ref="I107:I108" si="6">SUM(F107:H107)</f>
        <v>32999</v>
      </c>
    </row>
    <row r="108" spans="1:9" s="12" customFormat="1" ht="18" customHeight="1" x14ac:dyDescent="0.2">
      <c r="A108" s="37"/>
      <c r="B108" s="38"/>
      <c r="C108" s="38"/>
      <c r="D108" s="38" t="s">
        <v>262</v>
      </c>
      <c r="E108" s="38"/>
      <c r="F108" s="39">
        <v>32999</v>
      </c>
      <c r="G108" s="39">
        <v>0</v>
      </c>
      <c r="H108" s="39">
        <v>0</v>
      </c>
      <c r="I108" s="39">
        <f t="shared" si="6"/>
        <v>32999</v>
      </c>
    </row>
    <row r="109" spans="1:9" s="45" customFormat="1" ht="18" customHeight="1" x14ac:dyDescent="0.2">
      <c r="A109" s="37"/>
      <c r="B109" s="38"/>
      <c r="C109" s="38" t="s">
        <v>114</v>
      </c>
      <c r="D109" s="38"/>
      <c r="E109" s="38"/>
      <c r="F109" s="39">
        <f>SUM(F105,F107)</f>
        <v>367429</v>
      </c>
      <c r="G109" s="39">
        <f>SUM(G105,G107)</f>
        <v>0</v>
      </c>
      <c r="H109" s="39">
        <f>SUM(H105,H107)</f>
        <v>0</v>
      </c>
      <c r="I109" s="39">
        <f t="shared" si="5"/>
        <v>367429</v>
      </c>
    </row>
    <row r="110" spans="1:9" s="45" customFormat="1" ht="18" customHeight="1" x14ac:dyDescent="0.2">
      <c r="A110" s="37"/>
      <c r="B110" s="38" t="s">
        <v>115</v>
      </c>
      <c r="C110" s="38"/>
      <c r="D110" s="38"/>
      <c r="E110" s="38"/>
      <c r="F110" s="39"/>
      <c r="G110" s="39"/>
      <c r="H110" s="39"/>
      <c r="I110" s="39"/>
    </row>
    <row r="111" spans="1:9" s="45" customFormat="1" ht="18" hidden="1" customHeight="1" x14ac:dyDescent="0.2">
      <c r="A111" s="37"/>
      <c r="B111" s="38"/>
      <c r="C111" s="38" t="s">
        <v>280</v>
      </c>
      <c r="D111" s="38"/>
      <c r="E111" s="38"/>
      <c r="F111" s="39">
        <f>F112</f>
        <v>0</v>
      </c>
      <c r="G111" s="39">
        <f t="shared" ref="G111:H113" si="7">G112</f>
        <v>0</v>
      </c>
      <c r="H111" s="39">
        <f t="shared" si="7"/>
        <v>0</v>
      </c>
      <c r="I111" s="39">
        <f>I112</f>
        <v>0</v>
      </c>
    </row>
    <row r="112" spans="1:9" s="45" customFormat="1" ht="18" hidden="1" customHeight="1" x14ac:dyDescent="0.2">
      <c r="A112" s="37"/>
      <c r="B112" s="38"/>
      <c r="C112" s="38"/>
      <c r="D112" s="38" t="s">
        <v>281</v>
      </c>
      <c r="E112" s="38"/>
      <c r="F112" s="39"/>
      <c r="G112" s="39">
        <v>0</v>
      </c>
      <c r="H112" s="39">
        <v>0</v>
      </c>
      <c r="I112" s="39">
        <f>SUM(F112:H112)</f>
        <v>0</v>
      </c>
    </row>
    <row r="113" spans="1:9" s="45" customFormat="1" ht="18" hidden="1" customHeight="1" x14ac:dyDescent="0.2">
      <c r="A113" s="37"/>
      <c r="B113" s="38"/>
      <c r="C113" s="38" t="s">
        <v>303</v>
      </c>
      <c r="D113" s="38"/>
      <c r="E113" s="38"/>
      <c r="F113" s="39">
        <f>F114</f>
        <v>0</v>
      </c>
      <c r="G113" s="39">
        <f t="shared" si="7"/>
        <v>0</v>
      </c>
      <c r="H113" s="39">
        <f t="shared" si="7"/>
        <v>0</v>
      </c>
      <c r="I113" s="39">
        <f>I114</f>
        <v>0</v>
      </c>
    </row>
    <row r="114" spans="1:9" s="45" customFormat="1" ht="18" hidden="1" customHeight="1" x14ac:dyDescent="0.2">
      <c r="A114" s="37"/>
      <c r="B114" s="38"/>
      <c r="C114" s="38"/>
      <c r="D114" s="38" t="s">
        <v>304</v>
      </c>
      <c r="E114" s="38"/>
      <c r="F114" s="39"/>
      <c r="G114" s="39">
        <v>0</v>
      </c>
      <c r="H114" s="39">
        <v>0</v>
      </c>
      <c r="I114" s="39">
        <f>SUM(F114:H114)</f>
        <v>0</v>
      </c>
    </row>
    <row r="115" spans="1:9" s="45" customFormat="1" ht="18" customHeight="1" x14ac:dyDescent="0.2">
      <c r="A115" s="37"/>
      <c r="B115" s="38"/>
      <c r="C115" s="38" t="s">
        <v>116</v>
      </c>
      <c r="D115" s="38"/>
      <c r="E115" s="38"/>
      <c r="F115" s="39">
        <f>F111+F113</f>
        <v>0</v>
      </c>
      <c r="G115" s="39">
        <f t="shared" ref="G115:H115" si="8">G111</f>
        <v>0</v>
      </c>
      <c r="H115" s="39">
        <f t="shared" si="8"/>
        <v>0</v>
      </c>
      <c r="I115" s="39">
        <f>SUM(F115:H115)</f>
        <v>0</v>
      </c>
    </row>
    <row r="116" spans="1:9" s="45" customFormat="1" ht="18" customHeight="1" x14ac:dyDescent="0.2">
      <c r="A116" s="37"/>
      <c r="B116" s="20"/>
      <c r="C116" s="38" t="s">
        <v>117</v>
      </c>
      <c r="D116" s="38"/>
      <c r="E116" s="38"/>
      <c r="F116" s="39">
        <f>F109-F115</f>
        <v>367429</v>
      </c>
      <c r="G116" s="39">
        <f>G109-G115</f>
        <v>0</v>
      </c>
      <c r="H116" s="39">
        <v>0</v>
      </c>
      <c r="I116" s="39">
        <f t="shared" si="5"/>
        <v>367429</v>
      </c>
    </row>
    <row r="117" spans="1:9" s="45" customFormat="1" ht="18" customHeight="1" x14ac:dyDescent="0.2">
      <c r="A117" s="80"/>
      <c r="B117" s="38"/>
      <c r="C117" s="38"/>
      <c r="D117" s="38" t="s">
        <v>137</v>
      </c>
      <c r="E117" s="38"/>
      <c r="F117" s="39">
        <f>F102+F116</f>
        <v>318831</v>
      </c>
      <c r="G117" s="39">
        <f>G102+G116</f>
        <v>6490886</v>
      </c>
      <c r="H117" s="39">
        <v>0</v>
      </c>
      <c r="I117" s="39">
        <f t="shared" si="5"/>
        <v>6809717</v>
      </c>
    </row>
    <row r="118" spans="1:9" s="45" customFormat="1" ht="18" customHeight="1" x14ac:dyDescent="0.2">
      <c r="A118" s="80"/>
      <c r="B118" s="38"/>
      <c r="C118" s="38"/>
      <c r="D118" s="38" t="s">
        <v>138</v>
      </c>
      <c r="E118" s="38"/>
      <c r="F118" s="39">
        <v>22959913</v>
      </c>
      <c r="G118" s="39">
        <v>21521160</v>
      </c>
      <c r="H118" s="39">
        <v>0</v>
      </c>
      <c r="I118" s="39">
        <f t="shared" si="5"/>
        <v>44481073</v>
      </c>
    </row>
    <row r="119" spans="1:9" s="45" customFormat="1" ht="18" customHeight="1" x14ac:dyDescent="0.2">
      <c r="A119" s="80"/>
      <c r="B119" s="38"/>
      <c r="C119" s="38"/>
      <c r="D119" s="38" t="s">
        <v>139</v>
      </c>
      <c r="E119" s="38"/>
      <c r="F119" s="39">
        <f>SUM(F117:F118)</f>
        <v>23278744</v>
      </c>
      <c r="G119" s="39">
        <f>SUM(G117:G118)</f>
        <v>28012046</v>
      </c>
      <c r="H119" s="39">
        <v>0</v>
      </c>
      <c r="I119" s="39">
        <f t="shared" si="5"/>
        <v>51290790</v>
      </c>
    </row>
    <row r="120" spans="1:9" s="45" customFormat="1" ht="18" customHeight="1" x14ac:dyDescent="0.2">
      <c r="A120" s="37" t="s">
        <v>140</v>
      </c>
      <c r="B120" s="38"/>
      <c r="C120" s="38"/>
      <c r="D120" s="38"/>
      <c r="E120" s="38"/>
      <c r="F120" s="39">
        <f>F119</f>
        <v>23278744</v>
      </c>
      <c r="G120" s="39">
        <f>G119</f>
        <v>28012046</v>
      </c>
      <c r="H120" s="39">
        <v>0</v>
      </c>
      <c r="I120" s="39">
        <f t="shared" si="5"/>
        <v>51290790</v>
      </c>
    </row>
  </sheetData>
  <mergeCells count="11">
    <mergeCell ref="G43:G73"/>
    <mergeCell ref="F74:F95"/>
    <mergeCell ref="A1:I1"/>
    <mergeCell ref="A2:I2"/>
    <mergeCell ref="A5:E6"/>
    <mergeCell ref="G5:G6"/>
    <mergeCell ref="H5:H6"/>
    <mergeCell ref="I5:I6"/>
    <mergeCell ref="C28:E28"/>
    <mergeCell ref="D29:E29"/>
    <mergeCell ref="D30:E30"/>
  </mergeCells>
  <phoneticPr fontId="2"/>
  <printOptions horizontalCentered="1"/>
  <pageMargins left="0.19685039370078741" right="0.19685039370078741" top="1.0629921259842521" bottom="0.86614173228346458" header="0.31496062992125984" footer="0.31496062992125984"/>
  <pageSetup paperSize="9" orientation="portrait" horizontalDpi="1200" verticalDpi="1200" r:id="rId1"/>
  <rowBreaks count="2" manualBreakCount="2">
    <brk id="41" max="16383" man="1"/>
    <brk id="8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4"/>
  <sheetViews>
    <sheetView workbookViewId="0">
      <selection activeCell="I23" sqref="I23"/>
    </sheetView>
  </sheetViews>
  <sheetFormatPr defaultRowHeight="13.2" x14ac:dyDescent="0.2"/>
  <cols>
    <col min="1" max="2" width="9" style="42" customWidth="1"/>
    <col min="3" max="7" width="14.6640625" style="42" customWidth="1"/>
    <col min="8" max="256" width="9" style="42"/>
    <col min="257" max="258" width="9" style="42" customWidth="1"/>
    <col min="259" max="263" width="14.6640625" style="42" customWidth="1"/>
    <col min="264" max="512" width="9" style="42"/>
    <col min="513" max="514" width="9" style="42" customWidth="1"/>
    <col min="515" max="519" width="14.6640625" style="42" customWidth="1"/>
    <col min="520" max="768" width="9" style="42"/>
    <col min="769" max="770" width="9" style="42" customWidth="1"/>
    <col min="771" max="775" width="14.6640625" style="42" customWidth="1"/>
    <col min="776" max="1024" width="9" style="42"/>
    <col min="1025" max="1026" width="9" style="42" customWidth="1"/>
    <col min="1027" max="1031" width="14.6640625" style="42" customWidth="1"/>
    <col min="1032" max="1280" width="9" style="42"/>
    <col min="1281" max="1282" width="9" style="42" customWidth="1"/>
    <col min="1283" max="1287" width="14.6640625" style="42" customWidth="1"/>
    <col min="1288" max="1536" width="9" style="42"/>
    <col min="1537" max="1538" width="9" style="42" customWidth="1"/>
    <col min="1539" max="1543" width="14.6640625" style="42" customWidth="1"/>
    <col min="1544" max="1792" width="9" style="42"/>
    <col min="1793" max="1794" width="9" style="42" customWidth="1"/>
    <col min="1795" max="1799" width="14.6640625" style="42" customWidth="1"/>
    <col min="1800" max="2048" width="9" style="42"/>
    <col min="2049" max="2050" width="9" style="42" customWidth="1"/>
    <col min="2051" max="2055" width="14.6640625" style="42" customWidth="1"/>
    <col min="2056" max="2304" width="9" style="42"/>
    <col min="2305" max="2306" width="9" style="42" customWidth="1"/>
    <col min="2307" max="2311" width="14.6640625" style="42" customWidth="1"/>
    <col min="2312" max="2560" width="9" style="42"/>
    <col min="2561" max="2562" width="9" style="42" customWidth="1"/>
    <col min="2563" max="2567" width="14.6640625" style="42" customWidth="1"/>
    <col min="2568" max="2816" width="9" style="42"/>
    <col min="2817" max="2818" width="9" style="42" customWidth="1"/>
    <col min="2819" max="2823" width="14.6640625" style="42" customWidth="1"/>
    <col min="2824" max="3072" width="9" style="42"/>
    <col min="3073" max="3074" width="9" style="42" customWidth="1"/>
    <col min="3075" max="3079" width="14.6640625" style="42" customWidth="1"/>
    <col min="3080" max="3328" width="9" style="42"/>
    <col min="3329" max="3330" width="9" style="42" customWidth="1"/>
    <col min="3331" max="3335" width="14.6640625" style="42" customWidth="1"/>
    <col min="3336" max="3584" width="9" style="42"/>
    <col min="3585" max="3586" width="9" style="42" customWidth="1"/>
    <col min="3587" max="3591" width="14.6640625" style="42" customWidth="1"/>
    <col min="3592" max="3840" width="9" style="42"/>
    <col min="3841" max="3842" width="9" style="42" customWidth="1"/>
    <col min="3843" max="3847" width="14.6640625" style="42" customWidth="1"/>
    <col min="3848" max="4096" width="9" style="42"/>
    <col min="4097" max="4098" width="9" style="42" customWidth="1"/>
    <col min="4099" max="4103" width="14.6640625" style="42" customWidth="1"/>
    <col min="4104" max="4352" width="9" style="42"/>
    <col min="4353" max="4354" width="9" style="42" customWidth="1"/>
    <col min="4355" max="4359" width="14.6640625" style="42" customWidth="1"/>
    <col min="4360" max="4608" width="9" style="42"/>
    <col min="4609" max="4610" width="9" style="42" customWidth="1"/>
    <col min="4611" max="4615" width="14.6640625" style="42" customWidth="1"/>
    <col min="4616" max="4864" width="9" style="42"/>
    <col min="4865" max="4866" width="9" style="42" customWidth="1"/>
    <col min="4867" max="4871" width="14.6640625" style="42" customWidth="1"/>
    <col min="4872" max="5120" width="9" style="42"/>
    <col min="5121" max="5122" width="9" style="42" customWidth="1"/>
    <col min="5123" max="5127" width="14.6640625" style="42" customWidth="1"/>
    <col min="5128" max="5376" width="9" style="42"/>
    <col min="5377" max="5378" width="9" style="42" customWidth="1"/>
    <col min="5379" max="5383" width="14.6640625" style="42" customWidth="1"/>
    <col min="5384" max="5632" width="9" style="42"/>
    <col min="5633" max="5634" width="9" style="42" customWidth="1"/>
    <col min="5635" max="5639" width="14.6640625" style="42" customWidth="1"/>
    <col min="5640" max="5888" width="9" style="42"/>
    <col min="5889" max="5890" width="9" style="42" customWidth="1"/>
    <col min="5891" max="5895" width="14.6640625" style="42" customWidth="1"/>
    <col min="5896" max="6144" width="9" style="42"/>
    <col min="6145" max="6146" width="9" style="42" customWidth="1"/>
    <col min="6147" max="6151" width="14.6640625" style="42" customWidth="1"/>
    <col min="6152" max="6400" width="9" style="42"/>
    <col min="6401" max="6402" width="9" style="42" customWidth="1"/>
    <col min="6403" max="6407" width="14.6640625" style="42" customWidth="1"/>
    <col min="6408" max="6656" width="9" style="42"/>
    <col min="6657" max="6658" width="9" style="42" customWidth="1"/>
    <col min="6659" max="6663" width="14.6640625" style="42" customWidth="1"/>
    <col min="6664" max="6912" width="9" style="42"/>
    <col min="6913" max="6914" width="9" style="42" customWidth="1"/>
    <col min="6915" max="6919" width="14.6640625" style="42" customWidth="1"/>
    <col min="6920" max="7168" width="9" style="42"/>
    <col min="7169" max="7170" width="9" style="42" customWidth="1"/>
    <col min="7171" max="7175" width="14.6640625" style="42" customWidth="1"/>
    <col min="7176" max="7424" width="9" style="42"/>
    <col min="7425" max="7426" width="9" style="42" customWidth="1"/>
    <col min="7427" max="7431" width="14.6640625" style="42" customWidth="1"/>
    <col min="7432" max="7680" width="9" style="42"/>
    <col min="7681" max="7682" width="9" style="42" customWidth="1"/>
    <col min="7683" max="7687" width="14.6640625" style="42" customWidth="1"/>
    <col min="7688" max="7936" width="9" style="42"/>
    <col min="7937" max="7938" width="9" style="42" customWidth="1"/>
    <col min="7939" max="7943" width="14.6640625" style="42" customWidth="1"/>
    <col min="7944" max="8192" width="9" style="42"/>
    <col min="8193" max="8194" width="9" style="42" customWidth="1"/>
    <col min="8195" max="8199" width="14.6640625" style="42" customWidth="1"/>
    <col min="8200" max="8448" width="9" style="42"/>
    <col min="8449" max="8450" width="9" style="42" customWidth="1"/>
    <col min="8451" max="8455" width="14.6640625" style="42" customWidth="1"/>
    <col min="8456" max="8704" width="9" style="42"/>
    <col min="8705" max="8706" width="9" style="42" customWidth="1"/>
    <col min="8707" max="8711" width="14.6640625" style="42" customWidth="1"/>
    <col min="8712" max="8960" width="9" style="42"/>
    <col min="8961" max="8962" width="9" style="42" customWidth="1"/>
    <col min="8963" max="8967" width="14.6640625" style="42" customWidth="1"/>
    <col min="8968" max="9216" width="9" style="42"/>
    <col min="9217" max="9218" width="9" style="42" customWidth="1"/>
    <col min="9219" max="9223" width="14.6640625" style="42" customWidth="1"/>
    <col min="9224" max="9472" width="9" style="42"/>
    <col min="9473" max="9474" width="9" style="42" customWidth="1"/>
    <col min="9475" max="9479" width="14.6640625" style="42" customWidth="1"/>
    <col min="9480" max="9728" width="9" style="42"/>
    <col min="9729" max="9730" width="9" style="42" customWidth="1"/>
    <col min="9731" max="9735" width="14.6640625" style="42" customWidth="1"/>
    <col min="9736" max="9984" width="9" style="42"/>
    <col min="9985" max="9986" width="9" style="42" customWidth="1"/>
    <col min="9987" max="9991" width="14.6640625" style="42" customWidth="1"/>
    <col min="9992" max="10240" width="9" style="42"/>
    <col min="10241" max="10242" width="9" style="42" customWidth="1"/>
    <col min="10243" max="10247" width="14.6640625" style="42" customWidth="1"/>
    <col min="10248" max="10496" width="9" style="42"/>
    <col min="10497" max="10498" width="9" style="42" customWidth="1"/>
    <col min="10499" max="10503" width="14.6640625" style="42" customWidth="1"/>
    <col min="10504" max="10752" width="9" style="42"/>
    <col min="10753" max="10754" width="9" style="42" customWidth="1"/>
    <col min="10755" max="10759" width="14.6640625" style="42" customWidth="1"/>
    <col min="10760" max="11008" width="9" style="42"/>
    <col min="11009" max="11010" width="9" style="42" customWidth="1"/>
    <col min="11011" max="11015" width="14.6640625" style="42" customWidth="1"/>
    <col min="11016" max="11264" width="9" style="42"/>
    <col min="11265" max="11266" width="9" style="42" customWidth="1"/>
    <col min="11267" max="11271" width="14.6640625" style="42" customWidth="1"/>
    <col min="11272" max="11520" width="9" style="42"/>
    <col min="11521" max="11522" width="9" style="42" customWidth="1"/>
    <col min="11523" max="11527" width="14.6640625" style="42" customWidth="1"/>
    <col min="11528" max="11776" width="9" style="42"/>
    <col min="11777" max="11778" width="9" style="42" customWidth="1"/>
    <col min="11779" max="11783" width="14.6640625" style="42" customWidth="1"/>
    <col min="11784" max="12032" width="9" style="42"/>
    <col min="12033" max="12034" width="9" style="42" customWidth="1"/>
    <col min="12035" max="12039" width="14.6640625" style="42" customWidth="1"/>
    <col min="12040" max="12288" width="9" style="42"/>
    <col min="12289" max="12290" width="9" style="42" customWidth="1"/>
    <col min="12291" max="12295" width="14.6640625" style="42" customWidth="1"/>
    <col min="12296" max="12544" width="9" style="42"/>
    <col min="12545" max="12546" width="9" style="42" customWidth="1"/>
    <col min="12547" max="12551" width="14.6640625" style="42" customWidth="1"/>
    <col min="12552" max="12800" width="9" style="42"/>
    <col min="12801" max="12802" width="9" style="42" customWidth="1"/>
    <col min="12803" max="12807" width="14.6640625" style="42" customWidth="1"/>
    <col min="12808" max="13056" width="9" style="42"/>
    <col min="13057" max="13058" width="9" style="42" customWidth="1"/>
    <col min="13059" max="13063" width="14.6640625" style="42" customWidth="1"/>
    <col min="13064" max="13312" width="9" style="42"/>
    <col min="13313" max="13314" width="9" style="42" customWidth="1"/>
    <col min="13315" max="13319" width="14.6640625" style="42" customWidth="1"/>
    <col min="13320" max="13568" width="9" style="42"/>
    <col min="13569" max="13570" width="9" style="42" customWidth="1"/>
    <col min="13571" max="13575" width="14.6640625" style="42" customWidth="1"/>
    <col min="13576" max="13824" width="9" style="42"/>
    <col min="13825" max="13826" width="9" style="42" customWidth="1"/>
    <col min="13827" max="13831" width="14.6640625" style="42" customWidth="1"/>
    <col min="13832" max="14080" width="9" style="42"/>
    <col min="14081" max="14082" width="9" style="42" customWidth="1"/>
    <col min="14083" max="14087" width="14.6640625" style="42" customWidth="1"/>
    <col min="14088" max="14336" width="9" style="42"/>
    <col min="14337" max="14338" width="9" style="42" customWidth="1"/>
    <col min="14339" max="14343" width="14.6640625" style="42" customWidth="1"/>
    <col min="14344" max="14592" width="9" style="42"/>
    <col min="14593" max="14594" width="9" style="42" customWidth="1"/>
    <col min="14595" max="14599" width="14.6640625" style="42" customWidth="1"/>
    <col min="14600" max="14848" width="9" style="42"/>
    <col min="14849" max="14850" width="9" style="42" customWidth="1"/>
    <col min="14851" max="14855" width="14.6640625" style="42" customWidth="1"/>
    <col min="14856" max="15104" width="9" style="42"/>
    <col min="15105" max="15106" width="9" style="42" customWidth="1"/>
    <col min="15107" max="15111" width="14.6640625" style="42" customWidth="1"/>
    <col min="15112" max="15360" width="9" style="42"/>
    <col min="15361" max="15362" width="9" style="42" customWidth="1"/>
    <col min="15363" max="15367" width="14.6640625" style="42" customWidth="1"/>
    <col min="15368" max="15616" width="9" style="42"/>
    <col min="15617" max="15618" width="9" style="42" customWidth="1"/>
    <col min="15619" max="15623" width="14.6640625" style="42" customWidth="1"/>
    <col min="15624" max="15872" width="9" style="42"/>
    <col min="15873" max="15874" width="9" style="42" customWidth="1"/>
    <col min="15875" max="15879" width="14.6640625" style="42" customWidth="1"/>
    <col min="15880" max="16128" width="9" style="42"/>
    <col min="16129" max="16130" width="9" style="42" customWidth="1"/>
    <col min="16131" max="16135" width="14.6640625" style="42" customWidth="1"/>
    <col min="16136" max="16384" width="9" style="42"/>
  </cols>
  <sheetData>
    <row r="1" spans="1:7" s="57" customFormat="1" ht="14.4" x14ac:dyDescent="0.2">
      <c r="A1" s="146" t="s">
        <v>223</v>
      </c>
      <c r="B1" s="147"/>
      <c r="C1" s="147"/>
      <c r="D1" s="147"/>
      <c r="E1" s="147"/>
      <c r="F1" s="147"/>
      <c r="G1" s="147"/>
    </row>
    <row r="2" spans="1:7" s="57" customFormat="1" ht="14.4" x14ac:dyDescent="0.2">
      <c r="A2" s="58"/>
      <c r="B2" s="58"/>
      <c r="C2" s="58"/>
      <c r="D2" s="58"/>
      <c r="E2" s="58"/>
      <c r="F2" s="58"/>
      <c r="G2" s="58"/>
    </row>
    <row r="3" spans="1:7" s="57" customFormat="1" ht="14.4" x14ac:dyDescent="0.2">
      <c r="A3" s="58"/>
      <c r="B3" s="58"/>
      <c r="C3" s="58"/>
      <c r="D3" s="58"/>
      <c r="E3" s="58"/>
      <c r="F3" s="58"/>
      <c r="G3" s="58"/>
    </row>
    <row r="4" spans="1:7" s="57" customFormat="1" x14ac:dyDescent="0.2"/>
    <row r="5" spans="1:7" s="57" customFormat="1" x14ac:dyDescent="0.2">
      <c r="A5" s="57" t="s">
        <v>224</v>
      </c>
    </row>
    <row r="6" spans="1:7" s="57" customFormat="1" x14ac:dyDescent="0.2">
      <c r="G6" s="59" t="s">
        <v>225</v>
      </c>
    </row>
    <row r="7" spans="1:7" s="57" customFormat="1" ht="18" customHeight="1" x14ac:dyDescent="0.2">
      <c r="A7" s="60" t="s">
        <v>226</v>
      </c>
      <c r="B7" s="148" t="s">
        <v>227</v>
      </c>
      <c r="C7" s="148"/>
      <c r="D7" s="60" t="s">
        <v>228</v>
      </c>
      <c r="E7" s="60" t="s">
        <v>229</v>
      </c>
      <c r="F7" s="60" t="s">
        <v>230</v>
      </c>
      <c r="G7" s="60" t="s">
        <v>231</v>
      </c>
    </row>
    <row r="8" spans="1:7" s="57" customFormat="1" ht="18" customHeight="1" x14ac:dyDescent="0.2">
      <c r="A8" s="61" t="s">
        <v>232</v>
      </c>
      <c r="B8" s="62" t="s">
        <v>173</v>
      </c>
      <c r="C8" s="63"/>
      <c r="D8" s="64">
        <v>6857859</v>
      </c>
      <c r="E8" s="64">
        <f>1674638+60000+274961</f>
        <v>2009599</v>
      </c>
      <c r="F8" s="64">
        <f>130784+240000</f>
        <v>370784</v>
      </c>
      <c r="G8" s="64">
        <f>D8+E8-F8</f>
        <v>8496674</v>
      </c>
    </row>
    <row r="9" spans="1:7" s="57" customFormat="1" ht="18" customHeight="1" x14ac:dyDescent="0.2">
      <c r="A9" s="61"/>
      <c r="B9" s="65" t="s">
        <v>233</v>
      </c>
      <c r="C9" s="66"/>
      <c r="D9" s="64">
        <v>1000000</v>
      </c>
      <c r="E9" s="64">
        <v>0</v>
      </c>
      <c r="F9" s="64">
        <v>0</v>
      </c>
      <c r="G9" s="64">
        <f>D9+E9-F9</f>
        <v>1000000</v>
      </c>
    </row>
    <row r="10" spans="1:7" s="57" customFormat="1" ht="18" customHeight="1" x14ac:dyDescent="0.2">
      <c r="A10" s="61"/>
      <c r="B10" s="65" t="s">
        <v>234</v>
      </c>
      <c r="C10" s="66"/>
      <c r="D10" s="64">
        <v>10294032</v>
      </c>
      <c r="E10" s="64">
        <v>0</v>
      </c>
      <c r="F10" s="64">
        <v>0</v>
      </c>
      <c r="G10" s="64">
        <f>D10+E10-F10</f>
        <v>10294032</v>
      </c>
    </row>
    <row r="11" spans="1:7" s="57" customFormat="1" ht="18" customHeight="1" thickBot="1" x14ac:dyDescent="0.25">
      <c r="A11" s="67"/>
      <c r="B11" s="149" t="s">
        <v>235</v>
      </c>
      <c r="C11" s="150"/>
      <c r="D11" s="68">
        <v>18151891</v>
      </c>
      <c r="E11" s="68">
        <f>SUM(E8:E10)</f>
        <v>2009599</v>
      </c>
      <c r="F11" s="68">
        <f>SUM(F8:F10)</f>
        <v>370784</v>
      </c>
      <c r="G11" s="68">
        <f>SUM(G8:G10)</f>
        <v>19790706</v>
      </c>
    </row>
    <row r="12" spans="1:7" s="57" customFormat="1" ht="13.8" thickTop="1" x14ac:dyDescent="0.2"/>
    <row r="13" spans="1:7" s="57" customFormat="1" x14ac:dyDescent="0.2"/>
    <row r="14" spans="1:7" s="57" customFormat="1" x14ac:dyDescent="0.2"/>
    <row r="15" spans="1:7" s="57" customFormat="1" x14ac:dyDescent="0.2">
      <c r="A15" s="57" t="s">
        <v>236</v>
      </c>
    </row>
    <row r="16" spans="1:7" s="57" customFormat="1" x14ac:dyDescent="0.2">
      <c r="G16" s="59" t="s">
        <v>225</v>
      </c>
    </row>
    <row r="17" spans="1:7" s="57" customFormat="1" ht="18" customHeight="1" x14ac:dyDescent="0.2">
      <c r="A17" s="148" t="s">
        <v>132</v>
      </c>
      <c r="B17" s="148"/>
      <c r="C17" s="148" t="s">
        <v>237</v>
      </c>
      <c r="D17" s="148" t="s">
        <v>238</v>
      </c>
      <c r="E17" s="148" t="s">
        <v>239</v>
      </c>
      <c r="F17" s="148"/>
      <c r="G17" s="148" t="s">
        <v>240</v>
      </c>
    </row>
    <row r="18" spans="1:7" s="57" customFormat="1" ht="18" customHeight="1" x14ac:dyDescent="0.2">
      <c r="A18" s="148"/>
      <c r="B18" s="148"/>
      <c r="C18" s="148"/>
      <c r="D18" s="148"/>
      <c r="E18" s="60" t="s">
        <v>241</v>
      </c>
      <c r="F18" s="60" t="s">
        <v>242</v>
      </c>
      <c r="G18" s="148"/>
    </row>
    <row r="19" spans="1:7" s="57" customFormat="1" ht="18" customHeight="1" x14ac:dyDescent="0.2">
      <c r="A19" s="62" t="s">
        <v>166</v>
      </c>
      <c r="B19" s="69"/>
      <c r="C19" s="70">
        <v>334430</v>
      </c>
      <c r="D19" s="71">
        <v>0</v>
      </c>
      <c r="E19" s="71">
        <v>0</v>
      </c>
      <c r="F19" s="72">
        <v>334430</v>
      </c>
      <c r="G19" s="72">
        <f>C19+D19-E19-F19</f>
        <v>0</v>
      </c>
    </row>
    <row r="20" spans="1:7" s="57" customFormat="1" ht="18" customHeight="1" x14ac:dyDescent="0.2">
      <c r="A20" s="73" t="s">
        <v>216</v>
      </c>
      <c r="B20" s="74"/>
      <c r="C20" s="75">
        <v>6857859</v>
      </c>
      <c r="D20" s="76">
        <v>2009599</v>
      </c>
      <c r="E20" s="76">
        <v>370784</v>
      </c>
      <c r="F20" s="77">
        <v>0</v>
      </c>
      <c r="G20" s="77">
        <f>C20+D20-E20-F20</f>
        <v>8496674</v>
      </c>
    </row>
    <row r="21" spans="1:7" s="57" customFormat="1" x14ac:dyDescent="0.2"/>
    <row r="22" spans="1:7" s="57" customFormat="1" x14ac:dyDescent="0.2">
      <c r="A22" s="57" t="s">
        <v>301</v>
      </c>
    </row>
    <row r="23" spans="1:7" s="57" customFormat="1" x14ac:dyDescent="0.2"/>
    <row r="24" spans="1:7" s="57" customFormat="1" x14ac:dyDescent="0.2"/>
  </sheetData>
  <mergeCells count="8">
    <mergeCell ref="A1:G1"/>
    <mergeCell ref="B7:C7"/>
    <mergeCell ref="B11:C11"/>
    <mergeCell ref="A17:B18"/>
    <mergeCell ref="C17:C18"/>
    <mergeCell ref="D17:D18"/>
    <mergeCell ref="E17:F17"/>
    <mergeCell ref="G17:G18"/>
  </mergeCells>
  <phoneticPr fontId="2"/>
  <printOptions horizontalCentered="1"/>
  <pageMargins left="0.51181102362204722" right="0.51181102362204722" top="0.94488188976377963" bottom="0.74803149606299213" header="0.31496062992125984" footer="0.31496062992125984"/>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109"/>
  <sheetViews>
    <sheetView workbookViewId="0">
      <selection activeCell="G69" sqref="G69"/>
    </sheetView>
  </sheetViews>
  <sheetFormatPr defaultRowHeight="13.2" x14ac:dyDescent="0.2"/>
  <cols>
    <col min="1" max="1" width="11" style="47" customWidth="1"/>
    <col min="2" max="2" width="12" style="45" customWidth="1"/>
    <col min="3" max="3" width="24.6640625" style="45" customWidth="1"/>
    <col min="4" max="4" width="5.21875" style="45" customWidth="1"/>
    <col min="5" max="5" width="32" style="48" customWidth="1"/>
    <col min="6" max="6" width="17" style="47" customWidth="1"/>
    <col min="7" max="7" width="14.44140625" style="131" bestFit="1" customWidth="1"/>
    <col min="8" max="8" width="9" style="47"/>
    <col min="9" max="9" width="9.5546875" style="47" bestFit="1" customWidth="1"/>
    <col min="10" max="256" width="9" style="47"/>
    <col min="257" max="257" width="11" style="47" customWidth="1"/>
    <col min="258" max="258" width="12" style="47" customWidth="1"/>
    <col min="259" max="259" width="24.6640625" style="47" customWidth="1"/>
    <col min="260" max="260" width="5.21875" style="47" customWidth="1"/>
    <col min="261" max="261" width="32" style="47" customWidth="1"/>
    <col min="262" max="262" width="17" style="47" customWidth="1"/>
    <col min="263" max="263" width="12.109375" style="47" customWidth="1"/>
    <col min="264" max="512" width="9" style="47"/>
    <col min="513" max="513" width="11" style="47" customWidth="1"/>
    <col min="514" max="514" width="12" style="47" customWidth="1"/>
    <col min="515" max="515" width="24.6640625" style="47" customWidth="1"/>
    <col min="516" max="516" width="5.21875" style="47" customWidth="1"/>
    <col min="517" max="517" width="32" style="47" customWidth="1"/>
    <col min="518" max="518" width="17" style="47" customWidth="1"/>
    <col min="519" max="519" width="12.109375" style="47" customWidth="1"/>
    <col min="520" max="768" width="9" style="47"/>
    <col min="769" max="769" width="11" style="47" customWidth="1"/>
    <col min="770" max="770" width="12" style="47" customWidth="1"/>
    <col min="771" max="771" width="24.6640625" style="47" customWidth="1"/>
    <col min="772" max="772" width="5.21875" style="47" customWidth="1"/>
    <col min="773" max="773" width="32" style="47" customWidth="1"/>
    <col min="774" max="774" width="17" style="47" customWidth="1"/>
    <col min="775" max="775" width="12.109375" style="47" customWidth="1"/>
    <col min="776" max="1024" width="9" style="47"/>
    <col min="1025" max="1025" width="11" style="47" customWidth="1"/>
    <col min="1026" max="1026" width="12" style="47" customWidth="1"/>
    <col min="1027" max="1027" width="24.6640625" style="47" customWidth="1"/>
    <col min="1028" max="1028" width="5.21875" style="47" customWidth="1"/>
    <col min="1029" max="1029" width="32" style="47" customWidth="1"/>
    <col min="1030" max="1030" width="17" style="47" customWidth="1"/>
    <col min="1031" max="1031" width="12.109375" style="47" customWidth="1"/>
    <col min="1032" max="1280" width="9" style="47"/>
    <col min="1281" max="1281" width="11" style="47" customWidth="1"/>
    <col min="1282" max="1282" width="12" style="47" customWidth="1"/>
    <col min="1283" max="1283" width="24.6640625" style="47" customWidth="1"/>
    <col min="1284" max="1284" width="5.21875" style="47" customWidth="1"/>
    <col min="1285" max="1285" width="32" style="47" customWidth="1"/>
    <col min="1286" max="1286" width="17" style="47" customWidth="1"/>
    <col min="1287" max="1287" width="12.109375" style="47" customWidth="1"/>
    <col min="1288" max="1536" width="9" style="47"/>
    <col min="1537" max="1537" width="11" style="47" customWidth="1"/>
    <col min="1538" max="1538" width="12" style="47" customWidth="1"/>
    <col min="1539" max="1539" width="24.6640625" style="47" customWidth="1"/>
    <col min="1540" max="1540" width="5.21875" style="47" customWidth="1"/>
    <col min="1541" max="1541" width="32" style="47" customWidth="1"/>
    <col min="1542" max="1542" width="17" style="47" customWidth="1"/>
    <col min="1543" max="1543" width="12.109375" style="47" customWidth="1"/>
    <col min="1544" max="1792" width="9" style="47"/>
    <col min="1793" max="1793" width="11" style="47" customWidth="1"/>
    <col min="1794" max="1794" width="12" style="47" customWidth="1"/>
    <col min="1795" max="1795" width="24.6640625" style="47" customWidth="1"/>
    <col min="1796" max="1796" width="5.21875" style="47" customWidth="1"/>
    <col min="1797" max="1797" width="32" style="47" customWidth="1"/>
    <col min="1798" max="1798" width="17" style="47" customWidth="1"/>
    <col min="1799" max="1799" width="12.109375" style="47" customWidth="1"/>
    <col min="1800" max="2048" width="9" style="47"/>
    <col min="2049" max="2049" width="11" style="47" customWidth="1"/>
    <col min="2050" max="2050" width="12" style="47" customWidth="1"/>
    <col min="2051" max="2051" width="24.6640625" style="47" customWidth="1"/>
    <col min="2052" max="2052" width="5.21875" style="47" customWidth="1"/>
    <col min="2053" max="2053" width="32" style="47" customWidth="1"/>
    <col min="2054" max="2054" width="17" style="47" customWidth="1"/>
    <col min="2055" max="2055" width="12.109375" style="47" customWidth="1"/>
    <col min="2056" max="2304" width="9" style="47"/>
    <col min="2305" max="2305" width="11" style="47" customWidth="1"/>
    <col min="2306" max="2306" width="12" style="47" customWidth="1"/>
    <col min="2307" max="2307" width="24.6640625" style="47" customWidth="1"/>
    <col min="2308" max="2308" width="5.21875" style="47" customWidth="1"/>
    <col min="2309" max="2309" width="32" style="47" customWidth="1"/>
    <col min="2310" max="2310" width="17" style="47" customWidth="1"/>
    <col min="2311" max="2311" width="12.109375" style="47" customWidth="1"/>
    <col min="2312" max="2560" width="9" style="47"/>
    <col min="2561" max="2561" width="11" style="47" customWidth="1"/>
    <col min="2562" max="2562" width="12" style="47" customWidth="1"/>
    <col min="2563" max="2563" width="24.6640625" style="47" customWidth="1"/>
    <col min="2564" max="2564" width="5.21875" style="47" customWidth="1"/>
    <col min="2565" max="2565" width="32" style="47" customWidth="1"/>
    <col min="2566" max="2566" width="17" style="47" customWidth="1"/>
    <col min="2567" max="2567" width="12.109375" style="47" customWidth="1"/>
    <col min="2568" max="2816" width="9" style="47"/>
    <col min="2817" max="2817" width="11" style="47" customWidth="1"/>
    <col min="2818" max="2818" width="12" style="47" customWidth="1"/>
    <col min="2819" max="2819" width="24.6640625" style="47" customWidth="1"/>
    <col min="2820" max="2820" width="5.21875" style="47" customWidth="1"/>
    <col min="2821" max="2821" width="32" style="47" customWidth="1"/>
    <col min="2822" max="2822" width="17" style="47" customWidth="1"/>
    <col min="2823" max="2823" width="12.109375" style="47" customWidth="1"/>
    <col min="2824" max="3072" width="9" style="47"/>
    <col min="3073" max="3073" width="11" style="47" customWidth="1"/>
    <col min="3074" max="3074" width="12" style="47" customWidth="1"/>
    <col min="3075" max="3075" width="24.6640625" style="47" customWidth="1"/>
    <col min="3076" max="3076" width="5.21875" style="47" customWidth="1"/>
    <col min="3077" max="3077" width="32" style="47" customWidth="1"/>
    <col min="3078" max="3078" width="17" style="47" customWidth="1"/>
    <col min="3079" max="3079" width="12.109375" style="47" customWidth="1"/>
    <col min="3080" max="3328" width="9" style="47"/>
    <col min="3329" max="3329" width="11" style="47" customWidth="1"/>
    <col min="3330" max="3330" width="12" style="47" customWidth="1"/>
    <col min="3331" max="3331" width="24.6640625" style="47" customWidth="1"/>
    <col min="3332" max="3332" width="5.21875" style="47" customWidth="1"/>
    <col min="3333" max="3333" width="32" style="47" customWidth="1"/>
    <col min="3334" max="3334" width="17" style="47" customWidth="1"/>
    <col min="3335" max="3335" width="12.109375" style="47" customWidth="1"/>
    <col min="3336" max="3584" width="9" style="47"/>
    <col min="3585" max="3585" width="11" style="47" customWidth="1"/>
    <col min="3586" max="3586" width="12" style="47" customWidth="1"/>
    <col min="3587" max="3587" width="24.6640625" style="47" customWidth="1"/>
    <col min="3588" max="3588" width="5.21875" style="47" customWidth="1"/>
    <col min="3589" max="3589" width="32" style="47" customWidth="1"/>
    <col min="3590" max="3590" width="17" style="47" customWidth="1"/>
    <col min="3591" max="3591" width="12.109375" style="47" customWidth="1"/>
    <col min="3592" max="3840" width="9" style="47"/>
    <col min="3841" max="3841" width="11" style="47" customWidth="1"/>
    <col min="3842" max="3842" width="12" style="47" customWidth="1"/>
    <col min="3843" max="3843" width="24.6640625" style="47" customWidth="1"/>
    <col min="3844" max="3844" width="5.21875" style="47" customWidth="1"/>
    <col min="3845" max="3845" width="32" style="47" customWidth="1"/>
    <col min="3846" max="3846" width="17" style="47" customWidth="1"/>
    <col min="3847" max="3847" width="12.109375" style="47" customWidth="1"/>
    <col min="3848" max="4096" width="9" style="47"/>
    <col min="4097" max="4097" width="11" style="47" customWidth="1"/>
    <col min="4098" max="4098" width="12" style="47" customWidth="1"/>
    <col min="4099" max="4099" width="24.6640625" style="47" customWidth="1"/>
    <col min="4100" max="4100" width="5.21875" style="47" customWidth="1"/>
    <col min="4101" max="4101" width="32" style="47" customWidth="1"/>
    <col min="4102" max="4102" width="17" style="47" customWidth="1"/>
    <col min="4103" max="4103" width="12.109375" style="47" customWidth="1"/>
    <col min="4104" max="4352" width="9" style="47"/>
    <col min="4353" max="4353" width="11" style="47" customWidth="1"/>
    <col min="4354" max="4354" width="12" style="47" customWidth="1"/>
    <col min="4355" max="4355" width="24.6640625" style="47" customWidth="1"/>
    <col min="4356" max="4356" width="5.21875" style="47" customWidth="1"/>
    <col min="4357" max="4357" width="32" style="47" customWidth="1"/>
    <col min="4358" max="4358" width="17" style="47" customWidth="1"/>
    <col min="4359" max="4359" width="12.109375" style="47" customWidth="1"/>
    <col min="4360" max="4608" width="9" style="47"/>
    <col min="4609" max="4609" width="11" style="47" customWidth="1"/>
    <col min="4610" max="4610" width="12" style="47" customWidth="1"/>
    <col min="4611" max="4611" width="24.6640625" style="47" customWidth="1"/>
    <col min="4612" max="4612" width="5.21875" style="47" customWidth="1"/>
    <col min="4613" max="4613" width="32" style="47" customWidth="1"/>
    <col min="4614" max="4614" width="17" style="47" customWidth="1"/>
    <col min="4615" max="4615" width="12.109375" style="47" customWidth="1"/>
    <col min="4616" max="4864" width="9" style="47"/>
    <col min="4865" max="4865" width="11" style="47" customWidth="1"/>
    <col min="4866" max="4866" width="12" style="47" customWidth="1"/>
    <col min="4867" max="4867" width="24.6640625" style="47" customWidth="1"/>
    <col min="4868" max="4868" width="5.21875" style="47" customWidth="1"/>
    <col min="4869" max="4869" width="32" style="47" customWidth="1"/>
    <col min="4870" max="4870" width="17" style="47" customWidth="1"/>
    <col min="4871" max="4871" width="12.109375" style="47" customWidth="1"/>
    <col min="4872" max="5120" width="9" style="47"/>
    <col min="5121" max="5121" width="11" style="47" customWidth="1"/>
    <col min="5122" max="5122" width="12" style="47" customWidth="1"/>
    <col min="5123" max="5123" width="24.6640625" style="47" customWidth="1"/>
    <col min="5124" max="5124" width="5.21875" style="47" customWidth="1"/>
    <col min="5125" max="5125" width="32" style="47" customWidth="1"/>
    <col min="5126" max="5126" width="17" style="47" customWidth="1"/>
    <col min="5127" max="5127" width="12.109375" style="47" customWidth="1"/>
    <col min="5128" max="5376" width="9" style="47"/>
    <col min="5377" max="5377" width="11" style="47" customWidth="1"/>
    <col min="5378" max="5378" width="12" style="47" customWidth="1"/>
    <col min="5379" max="5379" width="24.6640625" style="47" customWidth="1"/>
    <col min="5380" max="5380" width="5.21875" style="47" customWidth="1"/>
    <col min="5381" max="5381" width="32" style="47" customWidth="1"/>
    <col min="5382" max="5382" width="17" style="47" customWidth="1"/>
    <col min="5383" max="5383" width="12.109375" style="47" customWidth="1"/>
    <col min="5384" max="5632" width="9" style="47"/>
    <col min="5633" max="5633" width="11" style="47" customWidth="1"/>
    <col min="5634" max="5634" width="12" style="47" customWidth="1"/>
    <col min="5635" max="5635" width="24.6640625" style="47" customWidth="1"/>
    <col min="5636" max="5636" width="5.21875" style="47" customWidth="1"/>
    <col min="5637" max="5637" width="32" style="47" customWidth="1"/>
    <col min="5638" max="5638" width="17" style="47" customWidth="1"/>
    <col min="5639" max="5639" width="12.109375" style="47" customWidth="1"/>
    <col min="5640" max="5888" width="9" style="47"/>
    <col min="5889" max="5889" width="11" style="47" customWidth="1"/>
    <col min="5890" max="5890" width="12" style="47" customWidth="1"/>
    <col min="5891" max="5891" width="24.6640625" style="47" customWidth="1"/>
    <col min="5892" max="5892" width="5.21875" style="47" customWidth="1"/>
    <col min="5893" max="5893" width="32" style="47" customWidth="1"/>
    <col min="5894" max="5894" width="17" style="47" customWidth="1"/>
    <col min="5895" max="5895" width="12.109375" style="47" customWidth="1"/>
    <col min="5896" max="6144" width="9" style="47"/>
    <col min="6145" max="6145" width="11" style="47" customWidth="1"/>
    <col min="6146" max="6146" width="12" style="47" customWidth="1"/>
    <col min="6147" max="6147" width="24.6640625" style="47" customWidth="1"/>
    <col min="6148" max="6148" width="5.21875" style="47" customWidth="1"/>
    <col min="6149" max="6149" width="32" style="47" customWidth="1"/>
    <col min="6150" max="6150" width="17" style="47" customWidth="1"/>
    <col min="6151" max="6151" width="12.109375" style="47" customWidth="1"/>
    <col min="6152" max="6400" width="9" style="47"/>
    <col min="6401" max="6401" width="11" style="47" customWidth="1"/>
    <col min="6402" max="6402" width="12" style="47" customWidth="1"/>
    <col min="6403" max="6403" width="24.6640625" style="47" customWidth="1"/>
    <col min="6404" max="6404" width="5.21875" style="47" customWidth="1"/>
    <col min="6405" max="6405" width="32" style="47" customWidth="1"/>
    <col min="6406" max="6406" width="17" style="47" customWidth="1"/>
    <col min="6407" max="6407" width="12.109375" style="47" customWidth="1"/>
    <col min="6408" max="6656" width="9" style="47"/>
    <col min="6657" max="6657" width="11" style="47" customWidth="1"/>
    <col min="6658" max="6658" width="12" style="47" customWidth="1"/>
    <col min="6659" max="6659" width="24.6640625" style="47" customWidth="1"/>
    <col min="6660" max="6660" width="5.21875" style="47" customWidth="1"/>
    <col min="6661" max="6661" width="32" style="47" customWidth="1"/>
    <col min="6662" max="6662" width="17" style="47" customWidth="1"/>
    <col min="6663" max="6663" width="12.109375" style="47" customWidth="1"/>
    <col min="6664" max="6912" width="9" style="47"/>
    <col min="6913" max="6913" width="11" style="47" customWidth="1"/>
    <col min="6914" max="6914" width="12" style="47" customWidth="1"/>
    <col min="6915" max="6915" width="24.6640625" style="47" customWidth="1"/>
    <col min="6916" max="6916" width="5.21875" style="47" customWidth="1"/>
    <col min="6917" max="6917" width="32" style="47" customWidth="1"/>
    <col min="6918" max="6918" width="17" style="47" customWidth="1"/>
    <col min="6919" max="6919" width="12.109375" style="47" customWidth="1"/>
    <col min="6920" max="7168" width="9" style="47"/>
    <col min="7169" max="7169" width="11" style="47" customWidth="1"/>
    <col min="7170" max="7170" width="12" style="47" customWidth="1"/>
    <col min="7171" max="7171" width="24.6640625" style="47" customWidth="1"/>
    <col min="7172" max="7172" width="5.21875" style="47" customWidth="1"/>
    <col min="7173" max="7173" width="32" style="47" customWidth="1"/>
    <col min="7174" max="7174" width="17" style="47" customWidth="1"/>
    <col min="7175" max="7175" width="12.109375" style="47" customWidth="1"/>
    <col min="7176" max="7424" width="9" style="47"/>
    <col min="7425" max="7425" width="11" style="47" customWidth="1"/>
    <col min="7426" max="7426" width="12" style="47" customWidth="1"/>
    <col min="7427" max="7427" width="24.6640625" style="47" customWidth="1"/>
    <col min="7428" max="7428" width="5.21875" style="47" customWidth="1"/>
    <col min="7429" max="7429" width="32" style="47" customWidth="1"/>
    <col min="7430" max="7430" width="17" style="47" customWidth="1"/>
    <col min="7431" max="7431" width="12.109375" style="47" customWidth="1"/>
    <col min="7432" max="7680" width="9" style="47"/>
    <col min="7681" max="7681" width="11" style="47" customWidth="1"/>
    <col min="7682" max="7682" width="12" style="47" customWidth="1"/>
    <col min="7683" max="7683" width="24.6640625" style="47" customWidth="1"/>
    <col min="7684" max="7684" width="5.21875" style="47" customWidth="1"/>
    <col min="7685" max="7685" width="32" style="47" customWidth="1"/>
    <col min="7686" max="7686" width="17" style="47" customWidth="1"/>
    <col min="7687" max="7687" width="12.109375" style="47" customWidth="1"/>
    <col min="7688" max="7936" width="9" style="47"/>
    <col min="7937" max="7937" width="11" style="47" customWidth="1"/>
    <col min="7938" max="7938" width="12" style="47" customWidth="1"/>
    <col min="7939" max="7939" width="24.6640625" style="47" customWidth="1"/>
    <col min="7940" max="7940" width="5.21875" style="47" customWidth="1"/>
    <col min="7941" max="7941" width="32" style="47" customWidth="1"/>
    <col min="7942" max="7942" width="17" style="47" customWidth="1"/>
    <col min="7943" max="7943" width="12.109375" style="47" customWidth="1"/>
    <col min="7944" max="8192" width="9" style="47"/>
    <col min="8193" max="8193" width="11" style="47" customWidth="1"/>
    <col min="8194" max="8194" width="12" style="47" customWidth="1"/>
    <col min="8195" max="8195" width="24.6640625" style="47" customWidth="1"/>
    <col min="8196" max="8196" width="5.21875" style="47" customWidth="1"/>
    <col min="8197" max="8197" width="32" style="47" customWidth="1"/>
    <col min="8198" max="8198" width="17" style="47" customWidth="1"/>
    <col min="8199" max="8199" width="12.109375" style="47" customWidth="1"/>
    <col min="8200" max="8448" width="9" style="47"/>
    <col min="8449" max="8449" width="11" style="47" customWidth="1"/>
    <col min="8450" max="8450" width="12" style="47" customWidth="1"/>
    <col min="8451" max="8451" width="24.6640625" style="47" customWidth="1"/>
    <col min="8452" max="8452" width="5.21875" style="47" customWidth="1"/>
    <col min="8453" max="8453" width="32" style="47" customWidth="1"/>
    <col min="8454" max="8454" width="17" style="47" customWidth="1"/>
    <col min="8455" max="8455" width="12.109375" style="47" customWidth="1"/>
    <col min="8456" max="8704" width="9" style="47"/>
    <col min="8705" max="8705" width="11" style="47" customWidth="1"/>
    <col min="8706" max="8706" width="12" style="47" customWidth="1"/>
    <col min="8707" max="8707" width="24.6640625" style="47" customWidth="1"/>
    <col min="8708" max="8708" width="5.21875" style="47" customWidth="1"/>
    <col min="8709" max="8709" width="32" style="47" customWidth="1"/>
    <col min="8710" max="8710" width="17" style="47" customWidth="1"/>
    <col min="8711" max="8711" width="12.109375" style="47" customWidth="1"/>
    <col min="8712" max="8960" width="9" style="47"/>
    <col min="8961" max="8961" width="11" style="47" customWidth="1"/>
    <col min="8962" max="8962" width="12" style="47" customWidth="1"/>
    <col min="8963" max="8963" width="24.6640625" style="47" customWidth="1"/>
    <col min="8964" max="8964" width="5.21875" style="47" customWidth="1"/>
    <col min="8965" max="8965" width="32" style="47" customWidth="1"/>
    <col min="8966" max="8966" width="17" style="47" customWidth="1"/>
    <col min="8967" max="8967" width="12.109375" style="47" customWidth="1"/>
    <col min="8968" max="9216" width="9" style="47"/>
    <col min="9217" max="9217" width="11" style="47" customWidth="1"/>
    <col min="9218" max="9218" width="12" style="47" customWidth="1"/>
    <col min="9219" max="9219" width="24.6640625" style="47" customWidth="1"/>
    <col min="9220" max="9220" width="5.21875" style="47" customWidth="1"/>
    <col min="9221" max="9221" width="32" style="47" customWidth="1"/>
    <col min="9222" max="9222" width="17" style="47" customWidth="1"/>
    <col min="9223" max="9223" width="12.109375" style="47" customWidth="1"/>
    <col min="9224" max="9472" width="9" style="47"/>
    <col min="9473" max="9473" width="11" style="47" customWidth="1"/>
    <col min="9474" max="9474" width="12" style="47" customWidth="1"/>
    <col min="9475" max="9475" width="24.6640625" style="47" customWidth="1"/>
    <col min="9476" max="9476" width="5.21875" style="47" customWidth="1"/>
    <col min="9477" max="9477" width="32" style="47" customWidth="1"/>
    <col min="9478" max="9478" width="17" style="47" customWidth="1"/>
    <col min="9479" max="9479" width="12.109375" style="47" customWidth="1"/>
    <col min="9480" max="9728" width="9" style="47"/>
    <col min="9729" max="9729" width="11" style="47" customWidth="1"/>
    <col min="9730" max="9730" width="12" style="47" customWidth="1"/>
    <col min="9731" max="9731" width="24.6640625" style="47" customWidth="1"/>
    <col min="9732" max="9732" width="5.21875" style="47" customWidth="1"/>
    <col min="9733" max="9733" width="32" style="47" customWidth="1"/>
    <col min="9734" max="9734" width="17" style="47" customWidth="1"/>
    <col min="9735" max="9735" width="12.109375" style="47" customWidth="1"/>
    <col min="9736" max="9984" width="9" style="47"/>
    <col min="9985" max="9985" width="11" style="47" customWidth="1"/>
    <col min="9986" max="9986" width="12" style="47" customWidth="1"/>
    <col min="9987" max="9987" width="24.6640625" style="47" customWidth="1"/>
    <col min="9988" max="9988" width="5.21875" style="47" customWidth="1"/>
    <col min="9989" max="9989" width="32" style="47" customWidth="1"/>
    <col min="9990" max="9990" width="17" style="47" customWidth="1"/>
    <col min="9991" max="9991" width="12.109375" style="47" customWidth="1"/>
    <col min="9992" max="10240" width="9" style="47"/>
    <col min="10241" max="10241" width="11" style="47" customWidth="1"/>
    <col min="10242" max="10242" width="12" style="47" customWidth="1"/>
    <col min="10243" max="10243" width="24.6640625" style="47" customWidth="1"/>
    <col min="10244" max="10244" width="5.21875" style="47" customWidth="1"/>
    <col min="10245" max="10245" width="32" style="47" customWidth="1"/>
    <col min="10246" max="10246" width="17" style="47" customWidth="1"/>
    <col min="10247" max="10247" width="12.109375" style="47" customWidth="1"/>
    <col min="10248" max="10496" width="9" style="47"/>
    <col min="10497" max="10497" width="11" style="47" customWidth="1"/>
    <col min="10498" max="10498" width="12" style="47" customWidth="1"/>
    <col min="10499" max="10499" width="24.6640625" style="47" customWidth="1"/>
    <col min="10500" max="10500" width="5.21875" style="47" customWidth="1"/>
    <col min="10501" max="10501" width="32" style="47" customWidth="1"/>
    <col min="10502" max="10502" width="17" style="47" customWidth="1"/>
    <col min="10503" max="10503" width="12.109375" style="47" customWidth="1"/>
    <col min="10504" max="10752" width="9" style="47"/>
    <col min="10753" max="10753" width="11" style="47" customWidth="1"/>
    <col min="10754" max="10754" width="12" style="47" customWidth="1"/>
    <col min="10755" max="10755" width="24.6640625" style="47" customWidth="1"/>
    <col min="10756" max="10756" width="5.21875" style="47" customWidth="1"/>
    <col min="10757" max="10757" width="32" style="47" customWidth="1"/>
    <col min="10758" max="10758" width="17" style="47" customWidth="1"/>
    <col min="10759" max="10759" width="12.109375" style="47" customWidth="1"/>
    <col min="10760" max="11008" width="9" style="47"/>
    <col min="11009" max="11009" width="11" style="47" customWidth="1"/>
    <col min="11010" max="11010" width="12" style="47" customWidth="1"/>
    <col min="11011" max="11011" width="24.6640625" style="47" customWidth="1"/>
    <col min="11012" max="11012" width="5.21875" style="47" customWidth="1"/>
    <col min="11013" max="11013" width="32" style="47" customWidth="1"/>
    <col min="11014" max="11014" width="17" style="47" customWidth="1"/>
    <col min="11015" max="11015" width="12.109375" style="47" customWidth="1"/>
    <col min="11016" max="11264" width="9" style="47"/>
    <col min="11265" max="11265" width="11" style="47" customWidth="1"/>
    <col min="11266" max="11266" width="12" style="47" customWidth="1"/>
    <col min="11267" max="11267" width="24.6640625" style="47" customWidth="1"/>
    <col min="11268" max="11268" width="5.21875" style="47" customWidth="1"/>
    <col min="11269" max="11269" width="32" style="47" customWidth="1"/>
    <col min="11270" max="11270" width="17" style="47" customWidth="1"/>
    <col min="11271" max="11271" width="12.109375" style="47" customWidth="1"/>
    <col min="11272" max="11520" width="9" style="47"/>
    <col min="11521" max="11521" width="11" style="47" customWidth="1"/>
    <col min="11522" max="11522" width="12" style="47" customWidth="1"/>
    <col min="11523" max="11523" width="24.6640625" style="47" customWidth="1"/>
    <col min="11524" max="11524" width="5.21875" style="47" customWidth="1"/>
    <col min="11525" max="11525" width="32" style="47" customWidth="1"/>
    <col min="11526" max="11526" width="17" style="47" customWidth="1"/>
    <col min="11527" max="11527" width="12.109375" style="47" customWidth="1"/>
    <col min="11528" max="11776" width="9" style="47"/>
    <col min="11777" max="11777" width="11" style="47" customWidth="1"/>
    <col min="11778" max="11778" width="12" style="47" customWidth="1"/>
    <col min="11779" max="11779" width="24.6640625" style="47" customWidth="1"/>
    <col min="11780" max="11780" width="5.21875" style="47" customWidth="1"/>
    <col min="11781" max="11781" width="32" style="47" customWidth="1"/>
    <col min="11782" max="11782" width="17" style="47" customWidth="1"/>
    <col min="11783" max="11783" width="12.109375" style="47" customWidth="1"/>
    <col min="11784" max="12032" width="9" style="47"/>
    <col min="12033" max="12033" width="11" style="47" customWidth="1"/>
    <col min="12034" max="12034" width="12" style="47" customWidth="1"/>
    <col min="12035" max="12035" width="24.6640625" style="47" customWidth="1"/>
    <col min="12036" max="12036" width="5.21875" style="47" customWidth="1"/>
    <col min="12037" max="12037" width="32" style="47" customWidth="1"/>
    <col min="12038" max="12038" width="17" style="47" customWidth="1"/>
    <col min="12039" max="12039" width="12.109375" style="47" customWidth="1"/>
    <col min="12040" max="12288" width="9" style="47"/>
    <col min="12289" max="12289" width="11" style="47" customWidth="1"/>
    <col min="12290" max="12290" width="12" style="47" customWidth="1"/>
    <col min="12291" max="12291" width="24.6640625" style="47" customWidth="1"/>
    <col min="12292" max="12292" width="5.21875" style="47" customWidth="1"/>
    <col min="12293" max="12293" width="32" style="47" customWidth="1"/>
    <col min="12294" max="12294" width="17" style="47" customWidth="1"/>
    <col min="12295" max="12295" width="12.109375" style="47" customWidth="1"/>
    <col min="12296" max="12544" width="9" style="47"/>
    <col min="12545" max="12545" width="11" style="47" customWidth="1"/>
    <col min="12546" max="12546" width="12" style="47" customWidth="1"/>
    <col min="12547" max="12547" width="24.6640625" style="47" customWidth="1"/>
    <col min="12548" max="12548" width="5.21875" style="47" customWidth="1"/>
    <col min="12549" max="12549" width="32" style="47" customWidth="1"/>
    <col min="12550" max="12550" width="17" style="47" customWidth="1"/>
    <col min="12551" max="12551" width="12.109375" style="47" customWidth="1"/>
    <col min="12552" max="12800" width="9" style="47"/>
    <col min="12801" max="12801" width="11" style="47" customWidth="1"/>
    <col min="12802" max="12802" width="12" style="47" customWidth="1"/>
    <col min="12803" max="12803" width="24.6640625" style="47" customWidth="1"/>
    <col min="12804" max="12804" width="5.21875" style="47" customWidth="1"/>
    <col min="12805" max="12805" width="32" style="47" customWidth="1"/>
    <col min="12806" max="12806" width="17" style="47" customWidth="1"/>
    <col min="12807" max="12807" width="12.109375" style="47" customWidth="1"/>
    <col min="12808" max="13056" width="9" style="47"/>
    <col min="13057" max="13057" width="11" style="47" customWidth="1"/>
    <col min="13058" max="13058" width="12" style="47" customWidth="1"/>
    <col min="13059" max="13059" width="24.6640625" style="47" customWidth="1"/>
    <col min="13060" max="13060" width="5.21875" style="47" customWidth="1"/>
    <col min="13061" max="13061" width="32" style="47" customWidth="1"/>
    <col min="13062" max="13062" width="17" style="47" customWidth="1"/>
    <col min="13063" max="13063" width="12.109375" style="47" customWidth="1"/>
    <col min="13064" max="13312" width="9" style="47"/>
    <col min="13313" max="13313" width="11" style="47" customWidth="1"/>
    <col min="13314" max="13314" width="12" style="47" customWidth="1"/>
    <col min="13315" max="13315" width="24.6640625" style="47" customWidth="1"/>
    <col min="13316" max="13316" width="5.21875" style="47" customWidth="1"/>
    <col min="13317" max="13317" width="32" style="47" customWidth="1"/>
    <col min="13318" max="13318" width="17" style="47" customWidth="1"/>
    <col min="13319" max="13319" width="12.109375" style="47" customWidth="1"/>
    <col min="13320" max="13568" width="9" style="47"/>
    <col min="13569" max="13569" width="11" style="47" customWidth="1"/>
    <col min="13570" max="13570" width="12" style="47" customWidth="1"/>
    <col min="13571" max="13571" width="24.6640625" style="47" customWidth="1"/>
    <col min="13572" max="13572" width="5.21875" style="47" customWidth="1"/>
    <col min="13573" max="13573" width="32" style="47" customWidth="1"/>
    <col min="13574" max="13574" width="17" style="47" customWidth="1"/>
    <col min="13575" max="13575" width="12.109375" style="47" customWidth="1"/>
    <col min="13576" max="13824" width="9" style="47"/>
    <col min="13825" max="13825" width="11" style="47" customWidth="1"/>
    <col min="13826" max="13826" width="12" style="47" customWidth="1"/>
    <col min="13827" max="13827" width="24.6640625" style="47" customWidth="1"/>
    <col min="13828" max="13828" width="5.21875" style="47" customWidth="1"/>
    <col min="13829" max="13829" width="32" style="47" customWidth="1"/>
    <col min="13830" max="13830" width="17" style="47" customWidth="1"/>
    <col min="13831" max="13831" width="12.109375" style="47" customWidth="1"/>
    <col min="13832" max="14080" width="9" style="47"/>
    <col min="14081" max="14081" width="11" style="47" customWidth="1"/>
    <col min="14082" max="14082" width="12" style="47" customWidth="1"/>
    <col min="14083" max="14083" width="24.6640625" style="47" customWidth="1"/>
    <col min="14084" max="14084" width="5.21875" style="47" customWidth="1"/>
    <col min="14085" max="14085" width="32" style="47" customWidth="1"/>
    <col min="14086" max="14086" width="17" style="47" customWidth="1"/>
    <col min="14087" max="14087" width="12.109375" style="47" customWidth="1"/>
    <col min="14088" max="14336" width="9" style="47"/>
    <col min="14337" max="14337" width="11" style="47" customWidth="1"/>
    <col min="14338" max="14338" width="12" style="47" customWidth="1"/>
    <col min="14339" max="14339" width="24.6640625" style="47" customWidth="1"/>
    <col min="14340" max="14340" width="5.21875" style="47" customWidth="1"/>
    <col min="14341" max="14341" width="32" style="47" customWidth="1"/>
    <col min="14342" max="14342" width="17" style="47" customWidth="1"/>
    <col min="14343" max="14343" width="12.109375" style="47" customWidth="1"/>
    <col min="14344" max="14592" width="9" style="47"/>
    <col min="14593" max="14593" width="11" style="47" customWidth="1"/>
    <col min="14594" max="14594" width="12" style="47" customWidth="1"/>
    <col min="14595" max="14595" width="24.6640625" style="47" customWidth="1"/>
    <col min="14596" max="14596" width="5.21875" style="47" customWidth="1"/>
    <col min="14597" max="14597" width="32" style="47" customWidth="1"/>
    <col min="14598" max="14598" width="17" style="47" customWidth="1"/>
    <col min="14599" max="14599" width="12.109375" style="47" customWidth="1"/>
    <col min="14600" max="14848" width="9" style="47"/>
    <col min="14849" max="14849" width="11" style="47" customWidth="1"/>
    <col min="14850" max="14850" width="12" style="47" customWidth="1"/>
    <col min="14851" max="14851" width="24.6640625" style="47" customWidth="1"/>
    <col min="14852" max="14852" width="5.21875" style="47" customWidth="1"/>
    <col min="14853" max="14853" width="32" style="47" customWidth="1"/>
    <col min="14854" max="14854" width="17" style="47" customWidth="1"/>
    <col min="14855" max="14855" width="12.109375" style="47" customWidth="1"/>
    <col min="14856" max="15104" width="9" style="47"/>
    <col min="15105" max="15105" width="11" style="47" customWidth="1"/>
    <col min="15106" max="15106" width="12" style="47" customWidth="1"/>
    <col min="15107" max="15107" width="24.6640625" style="47" customWidth="1"/>
    <col min="15108" max="15108" width="5.21875" style="47" customWidth="1"/>
    <col min="15109" max="15109" width="32" style="47" customWidth="1"/>
    <col min="15110" max="15110" width="17" style="47" customWidth="1"/>
    <col min="15111" max="15111" width="12.109375" style="47" customWidth="1"/>
    <col min="15112" max="15360" width="9" style="47"/>
    <col min="15361" max="15361" width="11" style="47" customWidth="1"/>
    <col min="15362" max="15362" width="12" style="47" customWidth="1"/>
    <col min="15363" max="15363" width="24.6640625" style="47" customWidth="1"/>
    <col min="15364" max="15364" width="5.21875" style="47" customWidth="1"/>
    <col min="15365" max="15365" width="32" style="47" customWidth="1"/>
    <col min="15366" max="15366" width="17" style="47" customWidth="1"/>
    <col min="15367" max="15367" width="12.109375" style="47" customWidth="1"/>
    <col min="15368" max="15616" width="9" style="47"/>
    <col min="15617" max="15617" width="11" style="47" customWidth="1"/>
    <col min="15618" max="15618" width="12" style="47" customWidth="1"/>
    <col min="15619" max="15619" width="24.6640625" style="47" customWidth="1"/>
    <col min="15620" max="15620" width="5.21875" style="47" customWidth="1"/>
    <col min="15621" max="15621" width="32" style="47" customWidth="1"/>
    <col min="15622" max="15622" width="17" style="47" customWidth="1"/>
    <col min="15623" max="15623" width="12.109375" style="47" customWidth="1"/>
    <col min="15624" max="15872" width="9" style="47"/>
    <col min="15873" max="15873" width="11" style="47" customWidth="1"/>
    <col min="15874" max="15874" width="12" style="47" customWidth="1"/>
    <col min="15875" max="15875" width="24.6640625" style="47" customWidth="1"/>
    <col min="15876" max="15876" width="5.21875" style="47" customWidth="1"/>
    <col min="15877" max="15877" width="32" style="47" customWidth="1"/>
    <col min="15878" max="15878" width="17" style="47" customWidth="1"/>
    <col min="15879" max="15879" width="12.109375" style="47" customWidth="1"/>
    <col min="15880" max="16128" width="9" style="47"/>
    <col min="16129" max="16129" width="11" style="47" customWidth="1"/>
    <col min="16130" max="16130" width="12" style="47" customWidth="1"/>
    <col min="16131" max="16131" width="24.6640625" style="47" customWidth="1"/>
    <col min="16132" max="16132" width="5.21875" style="47" customWidth="1"/>
    <col min="16133" max="16133" width="32" style="47" customWidth="1"/>
    <col min="16134" max="16134" width="17" style="47" customWidth="1"/>
    <col min="16135" max="16135" width="12.109375" style="47" customWidth="1"/>
    <col min="16136" max="16384" width="9" style="47"/>
  </cols>
  <sheetData>
    <row r="1" spans="1:9" ht="19.2" x14ac:dyDescent="0.2">
      <c r="A1" s="160" t="s">
        <v>141</v>
      </c>
      <c r="B1" s="161"/>
      <c r="C1" s="161"/>
      <c r="D1" s="161"/>
      <c r="E1" s="161"/>
      <c r="F1" s="161"/>
      <c r="G1" s="161"/>
    </row>
    <row r="2" spans="1:9" x14ac:dyDescent="0.2">
      <c r="A2" s="5"/>
      <c r="B2" s="8"/>
      <c r="C2" s="8"/>
      <c r="D2" s="8"/>
      <c r="E2" s="81"/>
      <c r="F2" s="5"/>
      <c r="G2" s="122"/>
    </row>
    <row r="3" spans="1:9" x14ac:dyDescent="0.2">
      <c r="A3" s="143" t="s">
        <v>311</v>
      </c>
      <c r="B3" s="143"/>
      <c r="C3" s="143"/>
      <c r="D3" s="143"/>
      <c r="E3" s="143"/>
      <c r="F3" s="143"/>
      <c r="G3" s="143"/>
    </row>
    <row r="4" spans="1:9" x14ac:dyDescent="0.2">
      <c r="A4" s="5"/>
      <c r="B4" s="8"/>
      <c r="C4" s="8"/>
      <c r="D4" s="8"/>
      <c r="E4" s="82"/>
      <c r="F4" s="5"/>
      <c r="G4" s="9" t="s">
        <v>142</v>
      </c>
    </row>
    <row r="5" spans="1:9" ht="17.25" customHeight="1" x14ac:dyDescent="0.2">
      <c r="A5" s="133" t="s">
        <v>143</v>
      </c>
      <c r="B5" s="135"/>
      <c r="C5" s="153" t="s">
        <v>144</v>
      </c>
      <c r="D5" s="154"/>
      <c r="E5" s="155" t="s">
        <v>145</v>
      </c>
      <c r="F5" s="155"/>
      <c r="G5" s="123" t="s">
        <v>146</v>
      </c>
    </row>
    <row r="6" spans="1:9" ht="17.25" customHeight="1" x14ac:dyDescent="0.2">
      <c r="A6" s="83" t="s">
        <v>147</v>
      </c>
      <c r="B6" s="84"/>
      <c r="C6" s="85"/>
      <c r="D6" s="86"/>
      <c r="E6" s="81"/>
      <c r="F6" s="5"/>
      <c r="G6" s="124"/>
    </row>
    <row r="7" spans="1:9" ht="17.25" customHeight="1" x14ac:dyDescent="0.2">
      <c r="A7" s="15"/>
      <c r="B7" s="87" t="s">
        <v>148</v>
      </c>
      <c r="C7" s="88" t="s">
        <v>149</v>
      </c>
      <c r="D7" s="89"/>
      <c r="E7" s="90" t="s">
        <v>150</v>
      </c>
      <c r="F7" s="91"/>
      <c r="G7" s="125">
        <v>42415</v>
      </c>
    </row>
    <row r="8" spans="1:9" ht="17.25" customHeight="1" x14ac:dyDescent="0.2">
      <c r="A8" s="15"/>
      <c r="B8" s="87"/>
      <c r="C8" s="88" t="s">
        <v>149</v>
      </c>
      <c r="D8" s="89"/>
      <c r="E8" s="90" t="s">
        <v>269</v>
      </c>
      <c r="F8" s="91"/>
      <c r="G8" s="125">
        <v>20000</v>
      </c>
    </row>
    <row r="9" spans="1:9" ht="17.25" customHeight="1" x14ac:dyDescent="0.2">
      <c r="A9" s="15"/>
      <c r="B9" s="92"/>
      <c r="C9" s="88" t="s">
        <v>151</v>
      </c>
      <c r="D9" s="89"/>
      <c r="E9" s="90"/>
      <c r="F9" s="91"/>
      <c r="G9" s="125"/>
    </row>
    <row r="10" spans="1:9" ht="17.25" customHeight="1" x14ac:dyDescent="0.2">
      <c r="A10" s="15"/>
      <c r="B10" s="92"/>
      <c r="C10" s="88" t="s">
        <v>152</v>
      </c>
      <c r="D10" s="89"/>
      <c r="E10" s="90" t="s">
        <v>150</v>
      </c>
      <c r="F10" s="91"/>
      <c r="G10" s="125">
        <f>9540345+391227+21712659</f>
        <v>31644231</v>
      </c>
    </row>
    <row r="11" spans="1:9" ht="17.25" customHeight="1" x14ac:dyDescent="0.2">
      <c r="A11" s="15"/>
      <c r="B11" s="92"/>
      <c r="C11" s="88" t="s">
        <v>153</v>
      </c>
      <c r="D11" s="89"/>
      <c r="E11" s="90" t="s">
        <v>150</v>
      </c>
      <c r="F11" s="91"/>
      <c r="G11" s="125">
        <v>7424079</v>
      </c>
    </row>
    <row r="12" spans="1:9" ht="17.25" customHeight="1" x14ac:dyDescent="0.2">
      <c r="A12" s="15"/>
      <c r="B12" s="92"/>
      <c r="C12" s="88" t="s">
        <v>152</v>
      </c>
      <c r="D12" s="89"/>
      <c r="E12" s="90" t="s">
        <v>269</v>
      </c>
      <c r="F12" s="91"/>
      <c r="G12" s="125">
        <v>20055044</v>
      </c>
    </row>
    <row r="13" spans="1:9" ht="17.25" customHeight="1" x14ac:dyDescent="0.2">
      <c r="A13" s="15"/>
      <c r="B13" s="92"/>
      <c r="C13" s="88" t="s">
        <v>153</v>
      </c>
      <c r="D13" s="89"/>
      <c r="E13" s="90" t="s">
        <v>269</v>
      </c>
      <c r="F13" s="91"/>
      <c r="G13" s="125">
        <v>12230996</v>
      </c>
    </row>
    <row r="14" spans="1:9" ht="17.25" customHeight="1" x14ac:dyDescent="0.2">
      <c r="A14" s="15"/>
      <c r="B14" s="92"/>
      <c r="C14" s="88" t="s">
        <v>153</v>
      </c>
      <c r="D14" s="89"/>
      <c r="E14" s="90" t="s">
        <v>268</v>
      </c>
      <c r="F14" s="91"/>
      <c r="G14" s="125">
        <v>6300000</v>
      </c>
    </row>
    <row r="15" spans="1:9" ht="17.25" customHeight="1" x14ac:dyDescent="0.2">
      <c r="A15" s="15"/>
      <c r="B15" s="87"/>
      <c r="C15" s="88"/>
      <c r="D15" s="89"/>
      <c r="E15" s="90"/>
      <c r="F15" s="93" t="s">
        <v>154</v>
      </c>
      <c r="G15" s="126">
        <f>SUM(G7:G14)</f>
        <v>77716765</v>
      </c>
    </row>
    <row r="16" spans="1:9" ht="17.25" customHeight="1" x14ac:dyDescent="0.2">
      <c r="A16" s="15"/>
      <c r="B16" s="87" t="s">
        <v>155</v>
      </c>
      <c r="C16" s="88" t="s">
        <v>322</v>
      </c>
      <c r="D16" s="89"/>
      <c r="E16" s="90" t="s">
        <v>246</v>
      </c>
      <c r="F16" s="91"/>
      <c r="G16" s="125">
        <v>1671016</v>
      </c>
      <c r="I16" s="45"/>
    </row>
    <row r="17" spans="1:9" ht="17.25" customHeight="1" x14ac:dyDescent="0.2">
      <c r="A17" s="15"/>
      <c r="B17" s="87"/>
      <c r="C17" s="88"/>
      <c r="D17" s="89"/>
      <c r="E17" s="90" t="s">
        <v>325</v>
      </c>
      <c r="F17" s="91"/>
      <c r="G17" s="125">
        <v>233100</v>
      </c>
      <c r="I17" s="45"/>
    </row>
    <row r="18" spans="1:9" ht="17.25" customHeight="1" x14ac:dyDescent="0.2">
      <c r="A18" s="15"/>
      <c r="B18" s="87"/>
      <c r="C18" s="88" t="s">
        <v>323</v>
      </c>
      <c r="D18" s="89"/>
      <c r="E18" s="90" t="s">
        <v>247</v>
      </c>
      <c r="F18" s="91"/>
      <c r="G18" s="125">
        <v>5576</v>
      </c>
    </row>
    <row r="19" spans="1:9" ht="17.25" customHeight="1" x14ac:dyDescent="0.2">
      <c r="A19" s="15"/>
      <c r="B19" s="87"/>
      <c r="C19" s="88"/>
      <c r="D19" s="89"/>
      <c r="E19" s="90" t="s">
        <v>327</v>
      </c>
      <c r="F19" s="91"/>
      <c r="G19" s="125">
        <v>37660</v>
      </c>
    </row>
    <row r="20" spans="1:9" ht="17.25" customHeight="1" x14ac:dyDescent="0.2">
      <c r="A20" s="15"/>
      <c r="B20" s="87"/>
      <c r="C20" s="88" t="s">
        <v>324</v>
      </c>
      <c r="D20" s="89"/>
      <c r="E20" s="90" t="s">
        <v>248</v>
      </c>
      <c r="F20" s="91"/>
      <c r="G20" s="125">
        <v>205416</v>
      </c>
      <c r="I20" s="45"/>
    </row>
    <row r="21" spans="1:9" ht="17.25" customHeight="1" x14ac:dyDescent="0.2">
      <c r="A21" s="15"/>
      <c r="B21" s="87"/>
      <c r="C21" s="88"/>
      <c r="D21" s="89"/>
      <c r="E21" s="90" t="s">
        <v>326</v>
      </c>
      <c r="F21" s="91"/>
      <c r="G21" s="125">
        <v>47640</v>
      </c>
    </row>
    <row r="22" spans="1:9" ht="17.25" customHeight="1" x14ac:dyDescent="0.2">
      <c r="A22" s="15"/>
      <c r="B22" s="87"/>
      <c r="C22" s="88" t="s">
        <v>328</v>
      </c>
      <c r="D22" s="89"/>
      <c r="E22" s="90" t="s">
        <v>330</v>
      </c>
      <c r="F22" s="91"/>
      <c r="G22" s="125">
        <v>177545</v>
      </c>
    </row>
    <row r="23" spans="1:9" ht="17.25" customHeight="1" x14ac:dyDescent="0.2">
      <c r="A23" s="15"/>
      <c r="B23" s="87"/>
      <c r="C23" s="88"/>
      <c r="D23" s="89"/>
      <c r="E23" s="90" t="s">
        <v>329</v>
      </c>
      <c r="F23" s="91"/>
      <c r="G23" s="125">
        <v>1630044</v>
      </c>
    </row>
    <row r="24" spans="1:9" ht="17.25" customHeight="1" x14ac:dyDescent="0.2">
      <c r="A24" s="15"/>
      <c r="B24" s="87"/>
      <c r="C24" s="88" t="s">
        <v>156</v>
      </c>
      <c r="D24" s="89"/>
      <c r="E24" s="90" t="s">
        <v>306</v>
      </c>
      <c r="F24" s="91"/>
      <c r="G24" s="125">
        <v>1115244</v>
      </c>
    </row>
    <row r="25" spans="1:9" ht="17.25" customHeight="1" x14ac:dyDescent="0.2">
      <c r="A25" s="15"/>
      <c r="B25" s="87"/>
      <c r="C25" s="88" t="s">
        <v>289</v>
      </c>
      <c r="D25" s="89"/>
      <c r="E25" s="90" t="s">
        <v>249</v>
      </c>
      <c r="F25" s="91"/>
      <c r="G25" s="125">
        <f>43680+18774</f>
        <v>62454</v>
      </c>
    </row>
    <row r="26" spans="1:9" ht="17.25" customHeight="1" x14ac:dyDescent="0.2">
      <c r="A26" s="15"/>
      <c r="B26" s="87"/>
      <c r="C26" s="94" t="s">
        <v>296</v>
      </c>
      <c r="D26" s="95"/>
      <c r="E26" s="96" t="s">
        <v>250</v>
      </c>
      <c r="F26" s="91"/>
      <c r="G26" s="125">
        <v>3119</v>
      </c>
    </row>
    <row r="27" spans="1:9" ht="17.25" customHeight="1" x14ac:dyDescent="0.2">
      <c r="A27" s="15"/>
      <c r="B27" s="87"/>
      <c r="C27" s="158" t="s">
        <v>245</v>
      </c>
      <c r="D27" s="159"/>
      <c r="E27" s="94" t="s">
        <v>251</v>
      </c>
      <c r="F27" s="91"/>
      <c r="G27" s="125">
        <f>24245+30005</f>
        <v>54250</v>
      </c>
    </row>
    <row r="28" spans="1:9" ht="17.25" hidden="1" customHeight="1" x14ac:dyDescent="0.2">
      <c r="A28" s="15"/>
      <c r="B28" s="87"/>
      <c r="C28" s="94" t="s">
        <v>271</v>
      </c>
      <c r="D28" s="95"/>
      <c r="E28" s="90" t="s">
        <v>270</v>
      </c>
      <c r="F28" s="91"/>
      <c r="G28" s="125"/>
    </row>
    <row r="29" spans="1:9" ht="17.25" customHeight="1" x14ac:dyDescent="0.2">
      <c r="A29" s="15"/>
      <c r="B29" s="97"/>
      <c r="C29" s="94"/>
      <c r="D29" s="95"/>
      <c r="E29" s="96"/>
      <c r="F29" s="93" t="s">
        <v>158</v>
      </c>
      <c r="G29" s="126">
        <f>SUM(G16:G28)</f>
        <v>5243064</v>
      </c>
    </row>
    <row r="30" spans="1:9" ht="17.25" hidden="1" customHeight="1" x14ac:dyDescent="0.2">
      <c r="A30" s="15"/>
      <c r="B30" s="97" t="s">
        <v>159</v>
      </c>
      <c r="C30" s="94" t="s">
        <v>160</v>
      </c>
      <c r="D30" s="95"/>
      <c r="E30" s="96" t="s">
        <v>161</v>
      </c>
      <c r="F30" s="93"/>
      <c r="G30" s="125"/>
    </row>
    <row r="31" spans="1:9" ht="17.25" hidden="1" customHeight="1" x14ac:dyDescent="0.2">
      <c r="A31" s="15"/>
      <c r="B31" s="97"/>
      <c r="C31" s="94"/>
      <c r="D31" s="95"/>
      <c r="E31" s="96"/>
      <c r="F31" s="93" t="s">
        <v>162</v>
      </c>
      <c r="G31" s="126">
        <f>SUM(G30)</f>
        <v>0</v>
      </c>
    </row>
    <row r="32" spans="1:9" ht="17.25" customHeight="1" x14ac:dyDescent="0.2">
      <c r="A32" s="15"/>
      <c r="B32" s="97" t="s">
        <v>163</v>
      </c>
      <c r="C32" s="94" t="s">
        <v>331</v>
      </c>
      <c r="D32" s="95"/>
      <c r="E32" s="96" t="s">
        <v>164</v>
      </c>
      <c r="F32" s="93"/>
      <c r="G32" s="125">
        <v>293646</v>
      </c>
    </row>
    <row r="33" spans="1:9" ht="17.25" customHeight="1" x14ac:dyDescent="0.2">
      <c r="A33" s="15"/>
      <c r="B33" s="97"/>
      <c r="C33" s="94"/>
      <c r="D33" s="95"/>
      <c r="E33" s="96"/>
      <c r="F33" s="93" t="s">
        <v>165</v>
      </c>
      <c r="G33" s="126">
        <f>G32</f>
        <v>293646</v>
      </c>
    </row>
    <row r="34" spans="1:9" ht="17.25" hidden="1" customHeight="1" x14ac:dyDescent="0.2">
      <c r="A34" s="15"/>
      <c r="B34" s="97" t="s">
        <v>166</v>
      </c>
      <c r="C34" s="94" t="s">
        <v>167</v>
      </c>
      <c r="D34" s="95"/>
      <c r="E34" s="96" t="s">
        <v>168</v>
      </c>
      <c r="F34" s="91"/>
      <c r="G34" s="125"/>
    </row>
    <row r="35" spans="1:9" ht="17.25" hidden="1" customHeight="1" x14ac:dyDescent="0.2">
      <c r="A35" s="15"/>
      <c r="B35" s="98"/>
      <c r="C35" s="94"/>
      <c r="D35" s="95"/>
      <c r="E35" s="96"/>
      <c r="F35" s="93" t="s">
        <v>169</v>
      </c>
      <c r="G35" s="126">
        <f>G34</f>
        <v>0</v>
      </c>
    </row>
    <row r="36" spans="1:9" ht="17.25" customHeight="1" x14ac:dyDescent="0.2">
      <c r="A36" s="99" t="s">
        <v>170</v>
      </c>
      <c r="B36" s="100"/>
      <c r="C36" s="101"/>
      <c r="D36" s="102"/>
      <c r="E36" s="103"/>
      <c r="F36" s="104"/>
      <c r="G36" s="127">
        <f>G35+G29+G15+G33+G31</f>
        <v>83253475</v>
      </c>
    </row>
    <row r="37" spans="1:9" ht="17.25" customHeight="1" x14ac:dyDescent="0.2">
      <c r="A37" s="83" t="s">
        <v>171</v>
      </c>
      <c r="B37" s="105"/>
      <c r="C37" s="94"/>
      <c r="D37" s="95"/>
      <c r="E37" s="96"/>
      <c r="F37" s="91"/>
      <c r="G37" s="125"/>
    </row>
    <row r="38" spans="1:9" ht="17.25" customHeight="1" x14ac:dyDescent="0.2">
      <c r="A38" s="106" t="s">
        <v>172</v>
      </c>
      <c r="B38" s="107" t="s">
        <v>173</v>
      </c>
      <c r="C38" s="94" t="s">
        <v>174</v>
      </c>
      <c r="D38" s="95"/>
      <c r="E38" s="96"/>
      <c r="F38" s="91"/>
      <c r="G38" s="125"/>
    </row>
    <row r="39" spans="1:9" ht="17.25" customHeight="1" x14ac:dyDescent="0.2">
      <c r="A39" s="15"/>
      <c r="B39" s="107"/>
      <c r="C39" s="94" t="s">
        <v>175</v>
      </c>
      <c r="D39" s="95"/>
      <c r="E39" s="156" t="s">
        <v>176</v>
      </c>
      <c r="F39" s="157"/>
      <c r="G39" s="125">
        <v>8496674</v>
      </c>
    </row>
    <row r="40" spans="1:9" ht="17.25" customHeight="1" x14ac:dyDescent="0.2">
      <c r="A40" s="15"/>
      <c r="B40" s="107" t="s">
        <v>177</v>
      </c>
      <c r="C40" s="94" t="s">
        <v>174</v>
      </c>
      <c r="D40" s="95"/>
      <c r="E40" s="96"/>
      <c r="F40" s="91"/>
      <c r="G40" s="125"/>
    </row>
    <row r="41" spans="1:9" ht="17.25" customHeight="1" x14ac:dyDescent="0.2">
      <c r="A41" s="15"/>
      <c r="B41" s="97"/>
      <c r="C41" s="94" t="s">
        <v>175</v>
      </c>
      <c r="D41" s="95"/>
      <c r="E41" s="151" t="s">
        <v>178</v>
      </c>
      <c r="F41" s="152"/>
      <c r="G41" s="125">
        <v>1000000</v>
      </c>
    </row>
    <row r="42" spans="1:9" ht="17.25" customHeight="1" x14ac:dyDescent="0.2">
      <c r="A42" s="15"/>
      <c r="B42" s="97"/>
      <c r="C42" s="94"/>
      <c r="D42" s="95"/>
      <c r="E42" s="151"/>
      <c r="F42" s="152"/>
      <c r="G42" s="125"/>
    </row>
    <row r="43" spans="1:9" ht="17.25" customHeight="1" x14ac:dyDescent="0.2">
      <c r="A43" s="15"/>
      <c r="B43" s="107" t="s">
        <v>179</v>
      </c>
      <c r="C43" s="94" t="s">
        <v>174</v>
      </c>
      <c r="D43" s="95"/>
      <c r="E43" s="96"/>
      <c r="F43" s="91"/>
      <c r="G43" s="125"/>
    </row>
    <row r="44" spans="1:9" ht="17.25" customHeight="1" x14ac:dyDescent="0.2">
      <c r="A44" s="15"/>
      <c r="B44" s="97"/>
      <c r="C44" s="94" t="s">
        <v>175</v>
      </c>
      <c r="D44" s="95"/>
      <c r="E44" s="96" t="s">
        <v>180</v>
      </c>
      <c r="F44" s="91"/>
      <c r="G44" s="125">
        <v>10294032</v>
      </c>
    </row>
    <row r="45" spans="1:9" ht="17.25" customHeight="1" x14ac:dyDescent="0.2">
      <c r="A45" s="15"/>
      <c r="B45" s="97"/>
      <c r="C45" s="94"/>
      <c r="D45" s="95"/>
      <c r="E45" s="96"/>
      <c r="F45" s="93" t="s">
        <v>181</v>
      </c>
      <c r="G45" s="126">
        <f>SUM(G39:G44)</f>
        <v>19790706</v>
      </c>
    </row>
    <row r="46" spans="1:9" ht="17.25" customHeight="1" x14ac:dyDescent="0.2">
      <c r="A46" s="106" t="s">
        <v>182</v>
      </c>
      <c r="B46" s="97" t="s">
        <v>183</v>
      </c>
      <c r="C46" s="94" t="s">
        <v>184</v>
      </c>
      <c r="D46" s="95" t="s">
        <v>187</v>
      </c>
      <c r="E46" s="96" t="s">
        <v>185</v>
      </c>
      <c r="F46" s="91"/>
      <c r="G46" s="125">
        <v>1</v>
      </c>
    </row>
    <row r="47" spans="1:9" ht="17.25" customHeight="1" x14ac:dyDescent="0.2">
      <c r="A47" s="106" t="s">
        <v>186</v>
      </c>
      <c r="B47" s="97" t="s">
        <v>188</v>
      </c>
      <c r="C47" s="94" t="s">
        <v>189</v>
      </c>
      <c r="D47" s="95" t="s">
        <v>187</v>
      </c>
      <c r="E47" s="96" t="s">
        <v>190</v>
      </c>
      <c r="F47" s="91"/>
      <c r="G47" s="125">
        <v>1</v>
      </c>
    </row>
    <row r="48" spans="1:9" ht="17.25" customHeight="1" x14ac:dyDescent="0.2">
      <c r="A48" s="15"/>
      <c r="B48" s="97"/>
      <c r="C48" s="94" t="s">
        <v>191</v>
      </c>
      <c r="D48" s="95" t="s">
        <v>187</v>
      </c>
      <c r="E48" s="96" t="s">
        <v>190</v>
      </c>
      <c r="F48" s="91"/>
      <c r="G48" s="125">
        <v>1</v>
      </c>
      <c r="I48" s="45"/>
    </row>
    <row r="49" spans="1:7" ht="17.25" customHeight="1" x14ac:dyDescent="0.2">
      <c r="A49" s="15"/>
      <c r="B49" s="97" t="s">
        <v>192</v>
      </c>
      <c r="C49" s="94" t="s">
        <v>193</v>
      </c>
      <c r="D49" s="95"/>
      <c r="E49" s="96" t="s">
        <v>194</v>
      </c>
      <c r="F49" s="91"/>
      <c r="G49" s="125">
        <v>80300</v>
      </c>
    </row>
    <row r="50" spans="1:7" ht="17.25" customHeight="1" x14ac:dyDescent="0.2">
      <c r="A50" s="15"/>
      <c r="B50" s="97"/>
      <c r="C50" s="94" t="s">
        <v>195</v>
      </c>
      <c r="D50" s="95"/>
      <c r="E50" s="96" t="s">
        <v>194</v>
      </c>
      <c r="F50" s="91"/>
      <c r="G50" s="125">
        <v>72800</v>
      </c>
    </row>
    <row r="51" spans="1:7" ht="17.25" customHeight="1" x14ac:dyDescent="0.2">
      <c r="A51" s="15"/>
      <c r="B51" s="97"/>
      <c r="C51" s="94" t="s">
        <v>196</v>
      </c>
      <c r="D51" s="95"/>
      <c r="E51" s="96" t="s">
        <v>194</v>
      </c>
      <c r="F51" s="91"/>
      <c r="G51" s="125">
        <v>77280</v>
      </c>
    </row>
    <row r="52" spans="1:7" ht="17.25" customHeight="1" x14ac:dyDescent="0.2">
      <c r="A52" s="15"/>
      <c r="B52" s="107" t="s">
        <v>197</v>
      </c>
      <c r="C52" s="94" t="s">
        <v>263</v>
      </c>
      <c r="D52" s="95"/>
      <c r="E52" s="96" t="s">
        <v>198</v>
      </c>
      <c r="F52" s="91"/>
      <c r="G52" s="125">
        <v>14070</v>
      </c>
    </row>
    <row r="53" spans="1:7" ht="17.25" customHeight="1" x14ac:dyDescent="0.2">
      <c r="A53" s="15"/>
      <c r="B53" s="98"/>
      <c r="C53" s="94"/>
      <c r="D53" s="95"/>
      <c r="E53" s="96"/>
      <c r="F53" s="93" t="s">
        <v>199</v>
      </c>
      <c r="G53" s="126">
        <f>SUM(G46:G52)</f>
        <v>244453</v>
      </c>
    </row>
    <row r="54" spans="1:7" ht="17.25" customHeight="1" x14ac:dyDescent="0.2">
      <c r="A54" s="99" t="s">
        <v>200</v>
      </c>
      <c r="B54" s="100"/>
      <c r="C54" s="101"/>
      <c r="D54" s="102"/>
      <c r="E54" s="103"/>
      <c r="F54" s="104"/>
      <c r="G54" s="127">
        <f>G53+G45</f>
        <v>20035159</v>
      </c>
    </row>
    <row r="55" spans="1:7" ht="17.25" customHeight="1" x14ac:dyDescent="0.2">
      <c r="A55" s="108" t="s">
        <v>201</v>
      </c>
      <c r="B55" s="109"/>
      <c r="C55" s="102"/>
      <c r="D55" s="102"/>
      <c r="E55" s="110"/>
      <c r="F55" s="111"/>
      <c r="G55" s="128">
        <f>G54+G36</f>
        <v>103288634</v>
      </c>
    </row>
    <row r="56" spans="1:7" ht="17.25" customHeight="1" x14ac:dyDescent="0.2">
      <c r="A56" s="49"/>
      <c r="G56" s="129"/>
    </row>
    <row r="57" spans="1:7" ht="17.25" customHeight="1" x14ac:dyDescent="0.2">
      <c r="A57" s="49"/>
      <c r="G57" s="129"/>
    </row>
    <row r="58" spans="1:7" ht="17.25" customHeight="1" x14ac:dyDescent="0.2">
      <c r="A58" s="49"/>
      <c r="G58" s="129"/>
    </row>
    <row r="59" spans="1:7" ht="17.25" customHeight="1" x14ac:dyDescent="0.2">
      <c r="A59" s="49"/>
      <c r="G59" s="129"/>
    </row>
    <row r="60" spans="1:7" ht="17.25" customHeight="1" x14ac:dyDescent="0.2">
      <c r="A60" s="49"/>
      <c r="G60" s="129"/>
    </row>
    <row r="61" spans="1:7" ht="17.25" customHeight="1" x14ac:dyDescent="0.2">
      <c r="A61" s="49"/>
      <c r="G61" s="129"/>
    </row>
    <row r="62" spans="1:7" ht="17.25" customHeight="1" x14ac:dyDescent="0.2">
      <c r="A62" s="133" t="s">
        <v>143</v>
      </c>
      <c r="B62" s="135"/>
      <c r="C62" s="153" t="s">
        <v>144</v>
      </c>
      <c r="D62" s="154"/>
      <c r="E62" s="155" t="s">
        <v>145</v>
      </c>
      <c r="F62" s="155"/>
      <c r="G62" s="123" t="s">
        <v>146</v>
      </c>
    </row>
    <row r="63" spans="1:7" ht="17.25" customHeight="1" x14ac:dyDescent="0.2">
      <c r="A63" s="83" t="s">
        <v>202</v>
      </c>
      <c r="B63" s="84"/>
      <c r="C63" s="85"/>
      <c r="D63" s="86"/>
      <c r="E63" s="81"/>
      <c r="F63" s="5"/>
      <c r="G63" s="124"/>
    </row>
    <row r="64" spans="1:7" ht="17.25" customHeight="1" x14ac:dyDescent="0.2">
      <c r="A64" s="15"/>
      <c r="B64" s="87" t="s">
        <v>203</v>
      </c>
      <c r="C64" s="88" t="s">
        <v>204</v>
      </c>
      <c r="D64" s="89"/>
      <c r="E64" s="90" t="s">
        <v>246</v>
      </c>
      <c r="F64" s="91"/>
      <c r="G64" s="125">
        <f>1616016+55000</f>
        <v>1671016</v>
      </c>
    </row>
    <row r="65" spans="1:7" ht="17.25" customHeight="1" x14ac:dyDescent="0.2">
      <c r="A65" s="15"/>
      <c r="B65" s="87"/>
      <c r="C65" s="88" t="s">
        <v>205</v>
      </c>
      <c r="D65" s="89"/>
      <c r="E65" s="90" t="s">
        <v>335</v>
      </c>
      <c r="F65" s="91"/>
      <c r="G65" s="125">
        <f>370784+640</f>
        <v>371424</v>
      </c>
    </row>
    <row r="66" spans="1:7" ht="17.25" customHeight="1" x14ac:dyDescent="0.2">
      <c r="A66" s="15"/>
      <c r="B66" s="87"/>
      <c r="C66" s="88" t="s">
        <v>156</v>
      </c>
      <c r="D66" s="89"/>
      <c r="E66" s="118" t="s">
        <v>336</v>
      </c>
      <c r="F66" s="120"/>
      <c r="G66" s="125">
        <v>182012</v>
      </c>
    </row>
    <row r="67" spans="1:7" ht="17.25" customHeight="1" x14ac:dyDescent="0.2">
      <c r="A67" s="15"/>
      <c r="B67" s="87"/>
      <c r="C67" s="88"/>
      <c r="D67" s="89"/>
      <c r="E67" s="118" t="s">
        <v>309</v>
      </c>
      <c r="F67" s="120"/>
      <c r="G67" s="125">
        <f>1976+12417+806</f>
        <v>15199</v>
      </c>
    </row>
    <row r="68" spans="1:7" ht="17.25" customHeight="1" x14ac:dyDescent="0.2">
      <c r="A68" s="15"/>
      <c r="B68" s="87"/>
      <c r="C68" s="88" t="s">
        <v>206</v>
      </c>
      <c r="D68" s="89"/>
      <c r="E68" s="118" t="s">
        <v>207</v>
      </c>
      <c r="F68" s="120"/>
      <c r="G68" s="125">
        <f>538300+1300</f>
        <v>539600</v>
      </c>
    </row>
    <row r="69" spans="1:7" ht="17.25" customHeight="1" x14ac:dyDescent="0.2">
      <c r="A69" s="15"/>
      <c r="B69" s="92"/>
      <c r="C69" s="88" t="s">
        <v>208</v>
      </c>
      <c r="D69" s="89"/>
      <c r="E69" s="118" t="s">
        <v>310</v>
      </c>
      <c r="F69" s="120"/>
      <c r="G69" s="125">
        <f>19603+33825+251875+67650</f>
        <v>372953</v>
      </c>
    </row>
    <row r="70" spans="1:7" ht="17.25" customHeight="1" x14ac:dyDescent="0.2">
      <c r="A70" s="15"/>
      <c r="B70" s="92"/>
      <c r="C70" s="88" t="s">
        <v>272</v>
      </c>
      <c r="D70" s="89"/>
      <c r="E70" s="118" t="s">
        <v>273</v>
      </c>
      <c r="F70" s="120"/>
      <c r="G70" s="125">
        <f>3442+5940+41108+11880</f>
        <v>62370</v>
      </c>
    </row>
    <row r="71" spans="1:7" ht="17.25" customHeight="1" x14ac:dyDescent="0.2">
      <c r="A71" s="15"/>
      <c r="B71" s="92"/>
      <c r="C71" s="88" t="s">
        <v>157</v>
      </c>
      <c r="D71" s="89"/>
      <c r="E71" s="118" t="s">
        <v>253</v>
      </c>
      <c r="F71" s="120"/>
      <c r="G71" s="125">
        <f>44+53+35182+107</f>
        <v>35386</v>
      </c>
    </row>
    <row r="72" spans="1:7" ht="17.25" customHeight="1" x14ac:dyDescent="0.2">
      <c r="A72" s="15"/>
      <c r="B72" s="92"/>
      <c r="C72" s="88" t="s">
        <v>337</v>
      </c>
      <c r="D72" s="89"/>
      <c r="E72" s="118" t="s">
        <v>247</v>
      </c>
      <c r="F72" s="120"/>
      <c r="G72" s="125">
        <f>21340+280+66309+32120+69080+3511+6116</f>
        <v>198756</v>
      </c>
    </row>
    <row r="73" spans="1:7" ht="17.25" hidden="1" customHeight="1" x14ac:dyDescent="0.2">
      <c r="A73" s="15"/>
      <c r="B73" s="87"/>
      <c r="C73" s="88" t="s">
        <v>297</v>
      </c>
      <c r="D73" s="89"/>
      <c r="E73" s="118" t="s">
        <v>290</v>
      </c>
      <c r="F73" s="120"/>
      <c r="G73" s="125"/>
    </row>
    <row r="74" spans="1:7" ht="17.25" customHeight="1" x14ac:dyDescent="0.2">
      <c r="A74" s="15"/>
      <c r="B74" s="87"/>
      <c r="C74" s="88" t="s">
        <v>338</v>
      </c>
      <c r="D74" s="89"/>
      <c r="E74" s="118" t="s">
        <v>339</v>
      </c>
      <c r="F74" s="120"/>
      <c r="G74" s="125">
        <f>13490+17050+344+5363+5362+1322+18700+671+72000+32175+119350+9900+56573+2406+11539+9824+26933+3630+13886+124355</f>
        <v>544873</v>
      </c>
    </row>
    <row r="75" spans="1:7" ht="17.25" customHeight="1" x14ac:dyDescent="0.2">
      <c r="A75" s="15"/>
      <c r="B75" s="97"/>
      <c r="C75" s="94"/>
      <c r="D75" s="112"/>
      <c r="E75" s="113"/>
      <c r="F75" s="121" t="s">
        <v>209</v>
      </c>
      <c r="G75" s="126">
        <f>SUM(G64:G74)</f>
        <v>3993589</v>
      </c>
    </row>
    <row r="76" spans="1:7" ht="17.25" customHeight="1" x14ac:dyDescent="0.2">
      <c r="A76" s="15"/>
      <c r="B76" s="97" t="s">
        <v>307</v>
      </c>
      <c r="C76" s="94" t="s">
        <v>204</v>
      </c>
      <c r="D76" s="112"/>
      <c r="E76" s="113" t="s">
        <v>332</v>
      </c>
      <c r="F76" s="121"/>
      <c r="G76" s="125">
        <v>1200</v>
      </c>
    </row>
    <row r="77" spans="1:7" ht="17.25" customHeight="1" x14ac:dyDescent="0.2">
      <c r="A77" s="15"/>
      <c r="B77" s="97"/>
      <c r="C77" s="94"/>
      <c r="D77" s="112"/>
      <c r="E77" s="113"/>
      <c r="F77" s="121" t="s">
        <v>308</v>
      </c>
      <c r="G77" s="126">
        <f>G76</f>
        <v>1200</v>
      </c>
    </row>
    <row r="78" spans="1:7" ht="17.25" customHeight="1" x14ac:dyDescent="0.2">
      <c r="A78" s="15"/>
      <c r="B78" s="97" t="s">
        <v>210</v>
      </c>
      <c r="C78" s="94" t="s">
        <v>333</v>
      </c>
      <c r="D78" s="112"/>
      <c r="E78" s="113" t="s">
        <v>334</v>
      </c>
      <c r="F78" s="121"/>
      <c r="G78" s="125">
        <v>664287</v>
      </c>
    </row>
    <row r="79" spans="1:7" ht="17.25" customHeight="1" x14ac:dyDescent="0.2">
      <c r="A79" s="15"/>
      <c r="B79" s="97"/>
      <c r="C79" s="94" t="s">
        <v>211</v>
      </c>
      <c r="D79" s="112"/>
      <c r="E79" s="113" t="s">
        <v>212</v>
      </c>
      <c r="F79" s="120"/>
      <c r="G79" s="125">
        <v>85704</v>
      </c>
    </row>
    <row r="80" spans="1:7" ht="17.25" customHeight="1" x14ac:dyDescent="0.2">
      <c r="A80" s="15"/>
      <c r="B80" s="97"/>
      <c r="C80" s="94" t="s">
        <v>205</v>
      </c>
      <c r="D80" s="112"/>
      <c r="E80" s="113" t="s">
        <v>252</v>
      </c>
      <c r="F80" s="120"/>
      <c r="G80" s="125">
        <v>114900</v>
      </c>
    </row>
    <row r="81" spans="1:7" ht="17.25" customHeight="1" x14ac:dyDescent="0.2">
      <c r="A81" s="15"/>
      <c r="B81" s="97"/>
      <c r="C81" s="112"/>
      <c r="D81" s="112"/>
      <c r="E81" s="113" t="s">
        <v>274</v>
      </c>
      <c r="F81" s="120"/>
      <c r="G81" s="125">
        <v>20220</v>
      </c>
    </row>
    <row r="82" spans="1:7" ht="17.25" hidden="1" customHeight="1" x14ac:dyDescent="0.2">
      <c r="A82" s="15"/>
      <c r="B82" s="97"/>
      <c r="D82" s="112"/>
      <c r="E82" s="113" t="s">
        <v>275</v>
      </c>
      <c r="F82" s="120"/>
      <c r="G82" s="125">
        <v>0</v>
      </c>
    </row>
    <row r="83" spans="1:7" ht="17.25" customHeight="1" x14ac:dyDescent="0.2">
      <c r="A83" s="15"/>
      <c r="B83" s="97"/>
      <c r="C83" s="94"/>
      <c r="D83" s="112"/>
      <c r="E83" s="113" t="s">
        <v>291</v>
      </c>
      <c r="F83" s="91"/>
      <c r="G83" s="125">
        <v>15200</v>
      </c>
    </row>
    <row r="84" spans="1:7" ht="17.25" hidden="1" customHeight="1" x14ac:dyDescent="0.2">
      <c r="A84" s="15"/>
      <c r="B84" s="97"/>
      <c r="C84" s="94"/>
      <c r="D84" s="112"/>
      <c r="E84" s="113" t="s">
        <v>298</v>
      </c>
      <c r="G84" s="125"/>
    </row>
    <row r="85" spans="1:7" ht="17.25" customHeight="1" x14ac:dyDescent="0.2">
      <c r="A85" s="15"/>
      <c r="B85" s="97"/>
      <c r="C85" s="94" t="s">
        <v>276</v>
      </c>
      <c r="D85" s="112"/>
      <c r="E85" s="118" t="s">
        <v>269</v>
      </c>
      <c r="F85" s="91"/>
      <c r="G85" s="125">
        <v>32306070</v>
      </c>
    </row>
    <row r="86" spans="1:7" ht="17.25" customHeight="1" x14ac:dyDescent="0.2">
      <c r="A86" s="15"/>
      <c r="B86" s="97"/>
      <c r="C86" s="94"/>
      <c r="D86" s="112"/>
      <c r="E86" s="113"/>
      <c r="F86" s="93" t="s">
        <v>213</v>
      </c>
      <c r="G86" s="126">
        <f>SUM(G78:G85)</f>
        <v>33206381</v>
      </c>
    </row>
    <row r="87" spans="1:7" ht="17.25" customHeight="1" x14ac:dyDescent="0.2">
      <c r="A87" s="99" t="s">
        <v>214</v>
      </c>
      <c r="B87" s="102"/>
      <c r="C87" s="101"/>
      <c r="D87" s="102"/>
      <c r="E87" s="103"/>
      <c r="F87" s="104"/>
      <c r="G87" s="127">
        <f>+G86+G75+G77</f>
        <v>37201170</v>
      </c>
    </row>
    <row r="88" spans="1:7" ht="17.25" customHeight="1" x14ac:dyDescent="0.2">
      <c r="A88" s="114" t="s">
        <v>215</v>
      </c>
      <c r="B88" s="97"/>
      <c r="C88" s="94"/>
      <c r="D88" s="112"/>
      <c r="E88" s="113"/>
      <c r="F88" s="91"/>
      <c r="G88" s="125"/>
    </row>
    <row r="89" spans="1:7" ht="17.25" customHeight="1" x14ac:dyDescent="0.2">
      <c r="A89" s="15"/>
      <c r="B89" s="107" t="s">
        <v>216</v>
      </c>
      <c r="C89" s="94" t="s">
        <v>217</v>
      </c>
      <c r="D89" s="112"/>
      <c r="E89" s="113" t="s">
        <v>218</v>
      </c>
      <c r="F89" s="91"/>
      <c r="G89" s="125"/>
    </row>
    <row r="90" spans="1:7" ht="17.25" customHeight="1" x14ac:dyDescent="0.2">
      <c r="A90" s="15"/>
      <c r="B90" s="97"/>
      <c r="C90" s="94"/>
      <c r="D90" s="112"/>
      <c r="E90" s="113" t="s">
        <v>340</v>
      </c>
      <c r="F90" s="91"/>
      <c r="G90" s="125">
        <v>8496674</v>
      </c>
    </row>
    <row r="91" spans="1:7" ht="17.25" customHeight="1" x14ac:dyDescent="0.2">
      <c r="A91" s="15"/>
      <c r="B91" s="97"/>
      <c r="C91" s="94"/>
      <c r="D91" s="112"/>
      <c r="E91" s="113"/>
      <c r="F91" s="93" t="s">
        <v>219</v>
      </c>
      <c r="G91" s="126">
        <f>G90</f>
        <v>8496674</v>
      </c>
    </row>
    <row r="92" spans="1:7" ht="17.25" customHeight="1" x14ac:dyDescent="0.2">
      <c r="A92" s="15"/>
      <c r="B92" s="97" t="s">
        <v>277</v>
      </c>
      <c r="C92" s="94" t="s">
        <v>341</v>
      </c>
      <c r="D92" s="112"/>
      <c r="E92" s="118" t="s">
        <v>268</v>
      </c>
      <c r="F92" s="91"/>
      <c r="G92" s="125">
        <v>6300000</v>
      </c>
    </row>
    <row r="93" spans="1:7" ht="17.25" customHeight="1" x14ac:dyDescent="0.2">
      <c r="A93" s="15"/>
      <c r="B93" s="98"/>
      <c r="C93" s="94"/>
      <c r="D93" s="112"/>
      <c r="E93" s="119"/>
      <c r="F93" s="93" t="s">
        <v>278</v>
      </c>
      <c r="G93" s="126">
        <f>G92</f>
        <v>6300000</v>
      </c>
    </row>
    <row r="94" spans="1:7" ht="17.25" customHeight="1" x14ac:dyDescent="0.2">
      <c r="A94" s="99" t="s">
        <v>220</v>
      </c>
      <c r="B94" s="102"/>
      <c r="C94" s="101"/>
      <c r="D94" s="102"/>
      <c r="E94" s="103"/>
      <c r="F94" s="104"/>
      <c r="G94" s="127">
        <f>G91+G93</f>
        <v>14796674</v>
      </c>
    </row>
    <row r="95" spans="1:7" ht="17.25" customHeight="1" x14ac:dyDescent="0.2">
      <c r="A95" s="115" t="s">
        <v>221</v>
      </c>
      <c r="B95" s="112"/>
      <c r="C95" s="116"/>
      <c r="D95" s="116"/>
      <c r="E95" s="96"/>
      <c r="F95" s="91"/>
      <c r="G95" s="126">
        <f>G87+G94</f>
        <v>51997844</v>
      </c>
    </row>
    <row r="96" spans="1:7" ht="17.25" customHeight="1" thickBot="1" x14ac:dyDescent="0.25">
      <c r="A96" s="99" t="s">
        <v>222</v>
      </c>
      <c r="B96" s="102"/>
      <c r="C96" s="102"/>
      <c r="D96" s="102"/>
      <c r="E96" s="103"/>
      <c r="F96" s="104"/>
      <c r="G96" s="130">
        <f>G55-G95</f>
        <v>51290790</v>
      </c>
    </row>
    <row r="97" spans="1:7" ht="17.25" customHeight="1" thickTop="1" x14ac:dyDescent="0.2">
      <c r="A97" s="5"/>
      <c r="B97" s="12"/>
      <c r="C97" s="12"/>
      <c r="D97" s="12"/>
      <c r="E97" s="82"/>
      <c r="F97" s="5"/>
      <c r="G97" s="122"/>
    </row>
    <row r="98" spans="1:7" x14ac:dyDescent="0.2">
      <c r="A98" s="5"/>
      <c r="B98" s="12"/>
      <c r="C98" s="12"/>
      <c r="D98" s="12"/>
      <c r="E98" s="82"/>
      <c r="F98" s="5"/>
      <c r="G98" s="122"/>
    </row>
    <row r="99" spans="1:7" x14ac:dyDescent="0.2">
      <c r="A99" s="5"/>
      <c r="B99" s="12"/>
      <c r="C99" s="12"/>
      <c r="D99" s="12"/>
      <c r="E99" s="82"/>
      <c r="F99" s="5"/>
      <c r="G99" s="122"/>
    </row>
    <row r="100" spans="1:7" x14ac:dyDescent="0.2">
      <c r="A100" s="5"/>
      <c r="B100" s="12"/>
      <c r="C100" s="12"/>
      <c r="D100" s="12"/>
      <c r="E100" s="82"/>
      <c r="F100" s="5"/>
      <c r="G100" s="122"/>
    </row>
    <row r="101" spans="1:7" x14ac:dyDescent="0.2">
      <c r="A101" s="5"/>
      <c r="B101" s="12"/>
      <c r="C101" s="12"/>
      <c r="D101" s="12"/>
      <c r="E101" s="82"/>
      <c r="F101" s="5"/>
      <c r="G101" s="122"/>
    </row>
    <row r="102" spans="1:7" x14ac:dyDescent="0.2">
      <c r="A102" s="5"/>
      <c r="B102" s="12"/>
      <c r="C102" s="12"/>
      <c r="D102" s="12"/>
      <c r="E102" s="82"/>
      <c r="F102" s="5"/>
      <c r="G102" s="122"/>
    </row>
    <row r="103" spans="1:7" x14ac:dyDescent="0.2">
      <c r="A103" s="5"/>
      <c r="B103" s="12"/>
      <c r="C103" s="12"/>
      <c r="D103" s="12"/>
      <c r="E103" s="82"/>
      <c r="F103" s="5"/>
      <c r="G103" s="122"/>
    </row>
    <row r="104" spans="1:7" x14ac:dyDescent="0.2">
      <c r="A104" s="5"/>
      <c r="B104" s="12"/>
      <c r="C104" s="12"/>
      <c r="D104" s="12"/>
      <c r="E104" s="82"/>
      <c r="F104" s="5"/>
      <c r="G104" s="122"/>
    </row>
    <row r="105" spans="1:7" x14ac:dyDescent="0.2">
      <c r="A105" s="5"/>
      <c r="B105" s="12"/>
      <c r="C105" s="12"/>
      <c r="D105" s="12"/>
      <c r="E105" s="82"/>
      <c r="F105" s="5"/>
      <c r="G105" s="122"/>
    </row>
    <row r="106" spans="1:7" x14ac:dyDescent="0.2">
      <c r="A106" s="5"/>
      <c r="B106" s="12"/>
      <c r="C106" s="12"/>
      <c r="D106" s="12"/>
      <c r="E106" s="82"/>
      <c r="F106" s="5"/>
      <c r="G106" s="122"/>
    </row>
    <row r="107" spans="1:7" x14ac:dyDescent="0.2">
      <c r="A107" s="5"/>
      <c r="B107" s="12"/>
      <c r="C107" s="12"/>
      <c r="D107" s="12"/>
      <c r="E107" s="82"/>
      <c r="F107" s="5"/>
      <c r="G107" s="122"/>
    </row>
    <row r="108" spans="1:7" x14ac:dyDescent="0.2">
      <c r="A108" s="5"/>
      <c r="B108" s="12"/>
      <c r="C108" s="12"/>
      <c r="D108" s="12"/>
      <c r="E108" s="82"/>
      <c r="F108" s="5"/>
      <c r="G108" s="122"/>
    </row>
    <row r="109" spans="1:7" x14ac:dyDescent="0.2">
      <c r="A109" s="5"/>
      <c r="B109" s="12"/>
      <c r="C109" s="12"/>
      <c r="D109" s="12"/>
      <c r="E109" s="82"/>
      <c r="F109" s="5"/>
      <c r="G109" s="122"/>
    </row>
  </sheetData>
  <mergeCells count="11">
    <mergeCell ref="C27:D27"/>
    <mergeCell ref="A1:G1"/>
    <mergeCell ref="A3:G3"/>
    <mergeCell ref="A5:B5"/>
    <mergeCell ref="C5:D5"/>
    <mergeCell ref="E5:F5"/>
    <mergeCell ref="E41:F42"/>
    <mergeCell ref="A62:B62"/>
    <mergeCell ref="C62:D62"/>
    <mergeCell ref="E62:F62"/>
    <mergeCell ref="E39:F39"/>
  </mergeCells>
  <phoneticPr fontId="2"/>
  <printOptions horizontalCentered="1"/>
  <pageMargins left="0.31496062992125984" right="0.31496062992125984" top="0.94488188976377963" bottom="0.55118110236220474" header="0.31496062992125984" footer="0.31496062992125984"/>
  <pageSetup paperSize="9" scale="8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貸借対照表</vt:lpstr>
      <vt:lpstr>貸借対照表内訳表</vt:lpstr>
      <vt:lpstr>正味財産増減計算書</vt:lpstr>
      <vt:lpstr>正味財産増減計算書内訳表</vt:lpstr>
      <vt:lpstr>付属明細書</vt:lpstr>
      <vt:lpstr>財産目録</vt:lpstr>
      <vt:lpstr>正味財産増減計算書!Print_Titles</vt:lpstr>
      <vt:lpstr>正味財産増減計算書内訳表!Print_Titles</vt:lpstr>
      <vt:lpstr>貸借対照表!Print_Titles</vt:lpstr>
      <vt:lpstr>貸借対照表内訳表!Print_Titles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sl7</dc:creator>
  <cp:lastModifiedBy>大野城市シルバー人材センター</cp:lastModifiedBy>
  <cp:lastPrinted>2026-06-23T05:55:57Z</cp:lastPrinted>
  <dcterms:created xsi:type="dcterms:W3CDTF">2017-04-20T03:19:02Z</dcterms:created>
  <dcterms:modified xsi:type="dcterms:W3CDTF">2026-06-23T05:56:01Z</dcterms:modified>
</cp:coreProperties>
</file>